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45" yWindow="405" windowWidth="9195" windowHeight="7740" tabRatio="658"/>
  </bookViews>
  <sheets>
    <sheet name="Arvioitu myynti" sheetId="5" r:id="rId1"/>
    <sheet name="Kulut " sheetId="1" r:id="rId2"/>
    <sheet name="Tulos" sheetId="3" r:id="rId3"/>
    <sheet name="Kulurak." sheetId="4" state="hidden" r:id="rId4"/>
    <sheet name="Kr.piste" sheetId="7" r:id="rId5"/>
    <sheet name="Käyttöohje " sheetId="6" r:id="rId6"/>
  </sheets>
  <definedNames>
    <definedName name="_xlnm.Print_Area" localSheetId="0">'Arvioitu myynti'!$C$7:$I$23</definedName>
    <definedName name="_xlnm.Print_Area" localSheetId="4">Kr.piste!$A$1:$N$35</definedName>
    <definedName name="_xlnm.Print_Area" localSheetId="3">Kulurak.!$A$1:$G$112</definedName>
  </definedNames>
  <calcPr calcId="145621" refMode="R1C1"/>
</workbook>
</file>

<file path=xl/calcChain.xml><?xml version="1.0" encoding="utf-8"?>
<calcChain xmlns="http://schemas.openxmlformats.org/spreadsheetml/2006/main">
  <c r="B2" i="7" l="1"/>
  <c r="A2" i="7"/>
  <c r="M1" i="7"/>
  <c r="B1" i="7"/>
  <c r="A1" i="7"/>
  <c r="D37" i="4"/>
  <c r="D36" i="4"/>
  <c r="D34" i="4"/>
  <c r="D33" i="4"/>
  <c r="B2" i="4"/>
  <c r="A2" i="4"/>
  <c r="F1" i="4"/>
  <c r="B1" i="4"/>
  <c r="A1" i="4"/>
  <c r="G45" i="3"/>
  <c r="G43" i="3"/>
  <c r="G40" i="3"/>
  <c r="D40" i="3"/>
  <c r="G39" i="3"/>
  <c r="D39" i="3"/>
  <c r="D38" i="3"/>
  <c r="G37" i="3"/>
  <c r="D37" i="3"/>
  <c r="G36" i="3"/>
  <c r="D36" i="3"/>
  <c r="G35" i="3"/>
  <c r="D35" i="3"/>
  <c r="D34" i="3"/>
  <c r="G33" i="3"/>
  <c r="D33" i="3"/>
  <c r="D32" i="3"/>
  <c r="G31" i="3"/>
  <c r="D31" i="3"/>
  <c r="D30" i="3"/>
  <c r="G29" i="3"/>
  <c r="D29" i="3"/>
  <c r="D28" i="3"/>
  <c r="G27" i="3"/>
  <c r="D27" i="3"/>
  <c r="G26" i="3"/>
  <c r="D26" i="3"/>
  <c r="G25" i="3"/>
  <c r="D25" i="3"/>
  <c r="D24" i="3"/>
  <c r="G22" i="3"/>
  <c r="G18" i="3"/>
  <c r="K5" i="3"/>
  <c r="B5" i="3"/>
  <c r="A5" i="3"/>
  <c r="B4" i="3"/>
  <c r="A4" i="3"/>
  <c r="F120" i="1"/>
  <c r="B120" i="1"/>
  <c r="F119" i="1"/>
  <c r="B119" i="1"/>
  <c r="A119" i="1"/>
  <c r="D116" i="1"/>
  <c r="C116" i="1"/>
  <c r="A116" i="1"/>
  <c r="D115" i="1"/>
  <c r="C115" i="1"/>
  <c r="D114" i="1"/>
  <c r="C114" i="1"/>
  <c r="B114" i="1"/>
  <c r="A114" i="1"/>
  <c r="D113" i="1"/>
  <c r="C113" i="1"/>
  <c r="D112" i="1"/>
  <c r="C112" i="1"/>
  <c r="B112" i="1"/>
  <c r="A112" i="1"/>
  <c r="D111" i="1"/>
  <c r="C111" i="1"/>
  <c r="A111" i="1"/>
  <c r="D110" i="1"/>
  <c r="C110" i="1"/>
  <c r="B110" i="1"/>
  <c r="A110" i="1"/>
  <c r="G109" i="1"/>
  <c r="F109" i="1"/>
  <c r="E109" i="1"/>
  <c r="D109" i="1"/>
  <c r="C109" i="1"/>
  <c r="B109" i="1"/>
  <c r="A109" i="1"/>
  <c r="G108" i="1"/>
  <c r="F108" i="1"/>
  <c r="E108" i="1"/>
  <c r="D108" i="1"/>
  <c r="C108" i="1"/>
  <c r="B108" i="1"/>
  <c r="A108" i="1"/>
  <c r="G107" i="1"/>
  <c r="F107" i="1"/>
  <c r="E107" i="1"/>
  <c r="D107" i="1"/>
  <c r="C107" i="1"/>
  <c r="B107" i="1"/>
  <c r="A107" i="1"/>
  <c r="D101" i="1"/>
  <c r="A101" i="1"/>
  <c r="F100" i="1"/>
  <c r="D97" i="1"/>
  <c r="A97" i="1"/>
  <c r="D93" i="1"/>
  <c r="A93" i="1"/>
  <c r="F83" i="1"/>
  <c r="F79" i="1"/>
  <c r="F81" i="1" s="1"/>
  <c r="G17" i="3" s="1"/>
  <c r="F73" i="1"/>
  <c r="F65" i="1"/>
  <c r="F64" i="1"/>
  <c r="F63" i="1"/>
  <c r="G38" i="3" s="1"/>
  <c r="F62" i="1"/>
  <c r="F61" i="1"/>
  <c r="F60" i="1"/>
  <c r="F59" i="1"/>
  <c r="G34" i="3" s="1"/>
  <c r="F58" i="1"/>
  <c r="F57" i="1"/>
  <c r="G32" i="3" s="1"/>
  <c r="F56" i="1"/>
  <c r="F55" i="1"/>
  <c r="F54" i="1"/>
  <c r="F53" i="1"/>
  <c r="G28" i="3" s="1"/>
  <c r="F52" i="1"/>
  <c r="F51" i="1"/>
  <c r="F50" i="1"/>
  <c r="F49" i="1"/>
  <c r="G24" i="3" s="1"/>
  <c r="F48" i="1"/>
  <c r="G23" i="3" s="1"/>
  <c r="F41" i="1"/>
  <c r="F38" i="1"/>
  <c r="F33" i="1"/>
  <c r="F31" i="1"/>
  <c r="B30" i="1"/>
  <c r="F28" i="1"/>
  <c r="B27" i="1"/>
  <c r="F24" i="1"/>
  <c r="F23" i="1"/>
  <c r="B22" i="1"/>
  <c r="F18" i="1"/>
  <c r="F35" i="1" s="1"/>
  <c r="F13" i="1"/>
  <c r="B13" i="1"/>
  <c r="F12" i="1"/>
  <c r="B5" i="1"/>
  <c r="A5" i="1"/>
  <c r="B4" i="1"/>
  <c r="A4" i="1"/>
  <c r="C51" i="5"/>
  <c r="E33" i="5"/>
  <c r="E31" i="5"/>
  <c r="D19" i="5"/>
  <c r="B116" i="1" s="1"/>
  <c r="D18" i="5"/>
  <c r="H18" i="5" s="1"/>
  <c r="F115" i="1" s="1"/>
  <c r="H17" i="5"/>
  <c r="F114" i="1" s="1"/>
  <c r="G17" i="5"/>
  <c r="E114" i="1" s="1"/>
  <c r="D16" i="5"/>
  <c r="B113" i="1" s="1"/>
  <c r="C16" i="5"/>
  <c r="C18" i="5" s="1"/>
  <c r="A115" i="1" s="1"/>
  <c r="H15" i="5"/>
  <c r="F112" i="1" s="1"/>
  <c r="G15" i="5"/>
  <c r="D14" i="5"/>
  <c r="B111" i="1" s="1"/>
  <c r="H13" i="5"/>
  <c r="F110" i="1" s="1"/>
  <c r="G13" i="5"/>
  <c r="E110" i="1" s="1"/>
  <c r="B6" i="5"/>
  <c r="I1" i="5"/>
  <c r="F67" i="1" l="1"/>
  <c r="G47" i="3"/>
  <c r="F69" i="1"/>
  <c r="E124" i="1" s="1"/>
  <c r="I15" i="5"/>
  <c r="G112" i="1" s="1"/>
  <c r="G41" i="3"/>
  <c r="G30" i="3"/>
  <c r="H8" i="7"/>
  <c r="I17" i="5"/>
  <c r="G114" i="1" s="1"/>
  <c r="G18" i="5"/>
  <c r="B115" i="1"/>
  <c r="G16" i="5"/>
  <c r="E112" i="1"/>
  <c r="H16" i="5"/>
  <c r="F113" i="1" s="1"/>
  <c r="I13" i="5"/>
  <c r="G14" i="5"/>
  <c r="B92" i="1"/>
  <c r="H14" i="5"/>
  <c r="F111" i="1" s="1"/>
  <c r="A113" i="1"/>
  <c r="G19" i="5" l="1"/>
  <c r="E116" i="1" s="1"/>
  <c r="J8" i="7"/>
  <c r="F8" i="7"/>
  <c r="D8" i="7"/>
  <c r="I8" i="7"/>
  <c r="G8" i="7"/>
  <c r="E8" i="7"/>
  <c r="C8" i="7"/>
  <c r="E115" i="1"/>
  <c r="I18" i="5"/>
  <c r="G115" i="1" s="1"/>
  <c r="E113" i="1"/>
  <c r="I16" i="5"/>
  <c r="G113" i="1" s="1"/>
  <c r="G14" i="3"/>
  <c r="E111" i="1"/>
  <c r="I14" i="5"/>
  <c r="G111" i="1" s="1"/>
  <c r="H19" i="5"/>
  <c r="G110" i="1"/>
  <c r="G22" i="5" l="1"/>
  <c r="E119" i="1" s="1"/>
  <c r="I19" i="5"/>
  <c r="G116" i="1" s="1"/>
  <c r="C131" i="1"/>
  <c r="F116" i="1"/>
  <c r="B72" i="1"/>
  <c r="F7" i="4"/>
  <c r="I52" i="3"/>
  <c r="I47" i="3"/>
  <c r="G37" i="4" s="1"/>
  <c r="I45" i="3"/>
  <c r="G36" i="4" s="1"/>
  <c r="I43" i="3"/>
  <c r="G35" i="4" s="1"/>
  <c r="I41" i="3"/>
  <c r="G34" i="4" s="1"/>
  <c r="I40" i="3"/>
  <c r="I38" i="3"/>
  <c r="I36" i="3"/>
  <c r="I34" i="3"/>
  <c r="I32" i="3"/>
  <c r="I30" i="3"/>
  <c r="I28" i="3"/>
  <c r="I26" i="3"/>
  <c r="I24" i="3"/>
  <c r="I49" i="3"/>
  <c r="I39" i="3"/>
  <c r="I37" i="3"/>
  <c r="I35" i="3"/>
  <c r="I33" i="3"/>
  <c r="I31" i="3"/>
  <c r="I29" i="3"/>
  <c r="I27" i="3"/>
  <c r="I25" i="3"/>
  <c r="I23" i="3"/>
  <c r="I22" i="3"/>
  <c r="I18" i="3"/>
  <c r="I17" i="3"/>
  <c r="I14" i="3"/>
  <c r="G23" i="5" l="1"/>
  <c r="E120" i="1" s="1"/>
  <c r="F72" i="1"/>
  <c r="G16" i="3" l="1"/>
  <c r="F85" i="1"/>
  <c r="G19" i="3" l="1"/>
  <c r="I16" i="3"/>
  <c r="F87" i="1"/>
  <c r="H7" i="7"/>
  <c r="E123" i="1" l="1"/>
  <c r="H6" i="7"/>
  <c r="F96" i="1"/>
  <c r="C79" i="1"/>
  <c r="F92" i="1"/>
  <c r="C72" i="1"/>
  <c r="I19" i="3"/>
  <c r="G33" i="4" s="1"/>
  <c r="G20" i="3"/>
  <c r="I7" i="7"/>
  <c r="I9" i="7" s="1"/>
  <c r="G7" i="7"/>
  <c r="G9" i="7" s="1"/>
  <c r="E7" i="7"/>
  <c r="E9" i="7" s="1"/>
  <c r="H9" i="7"/>
  <c r="J7" i="7"/>
  <c r="J9" i="7" s="1"/>
  <c r="F7" i="7"/>
  <c r="F9" i="7" s="1"/>
  <c r="D7" i="7"/>
  <c r="D9" i="7" s="1"/>
  <c r="C127" i="1" l="1"/>
  <c r="E127" i="1"/>
  <c r="G42" i="3"/>
  <c r="I20" i="3"/>
  <c r="H10" i="7"/>
  <c r="I6" i="7"/>
  <c r="I10" i="7" s="1"/>
  <c r="G6" i="7"/>
  <c r="G10" i="7" s="1"/>
  <c r="E6" i="7"/>
  <c r="E10" i="7" s="1"/>
  <c r="C6" i="7"/>
  <c r="C7" i="7" s="1"/>
  <c r="C9" i="7" s="1"/>
  <c r="J6" i="7"/>
  <c r="J10" i="7" s="1"/>
  <c r="F6" i="7"/>
  <c r="F10" i="7" s="1"/>
  <c r="D6" i="7"/>
  <c r="D10" i="7" s="1"/>
  <c r="I42" i="3" l="1"/>
  <c r="G44" i="3"/>
  <c r="I44" i="3" l="1"/>
  <c r="G46" i="3"/>
  <c r="I46" i="3" l="1"/>
  <c r="G48" i="3"/>
  <c r="I48" i="3" s="1"/>
  <c r="G38" i="4" s="1"/>
</calcChain>
</file>

<file path=xl/comments1.xml><?xml version="1.0" encoding="utf-8"?>
<comments xmlns="http://schemas.openxmlformats.org/spreadsheetml/2006/main">
  <authors>
    <author>Kari Kallioniemi</author>
  </authors>
  <commentList>
    <comment ref="C13" authorId="0">
      <text>
        <r>
          <rPr>
            <b/>
            <sz val="9"/>
            <color indexed="81"/>
            <rFont val="Tahoma"/>
            <charset val="1"/>
          </rPr>
          <t xml:space="preserve">Syötä tuote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 xml:space="preserve">Arvioi kaikki raaka-ainekulut ilman alv:oa. Huomaa myös hillot, sinapit ym tykötarpeet 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color indexed="81"/>
            <rFont val="Tahoma"/>
            <family val="2"/>
          </rPr>
          <t xml:space="preserve">Kertakäyttölautanen, -haarukat, lusikat, servetit ym. / annos -Arvioi kulu / annos
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>Syötä tuote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 xml:space="preserve">Arvioi kaikki raaka-ainekulut ilman alv:oa. Huomaa myös hillot, sinapit ym tykötarpeet </t>
        </r>
      </text>
    </comment>
    <comment ref="F16" authorId="0">
      <text>
        <r>
          <rPr>
            <b/>
            <sz val="9"/>
            <color indexed="81"/>
            <rFont val="Tahoma"/>
            <family val="2"/>
          </rPr>
          <t xml:space="preserve">Kertakäyttölautanen, -haarukat, lusikat, servetit ym. / annos -Arvioi kulu / annos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>Syötä tuote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9"/>
            <color indexed="81"/>
            <rFont val="Tahoma"/>
            <family val="2"/>
          </rPr>
          <t xml:space="preserve">Arvioi kaikki raaka-ainekulut ilman alv:oa. Huomaa myös hillot, sinapit ym tykötarpeet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color indexed="81"/>
            <rFont val="Tahoma"/>
            <family val="2"/>
          </rPr>
          <t>Kertakäyttölautanen, -haarukat, lusikat, servetit ym. / annos -Arvioi kulu / annos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Kallioniemi Kari</author>
    <author>Kari Kallioniemi</author>
    <author>Onnellinen Microsoft Office -käyttäjä</author>
    <author>kallioniemi Oy</author>
  </authors>
  <commentList>
    <comment ref="C11" authorId="0">
      <text>
        <r>
          <rPr>
            <b/>
            <sz val="8"/>
            <color indexed="81"/>
            <rFont val="Tahoma"/>
          </rPr>
          <t xml:space="preserve">Lyhennysohjelma 
syötetään alempana
</t>
        </r>
        <r>
          <rPr>
            <sz val="8"/>
            <color indexed="81"/>
            <rFont val="Tahoma"/>
          </rPr>
          <t xml:space="preserve">
</t>
        </r>
      </text>
    </comment>
    <comment ref="F12" authorId="1">
      <text>
        <r>
          <rPr>
            <b/>
            <sz val="9"/>
            <color indexed="81"/>
            <rFont val="Tahoma"/>
            <family val="2"/>
          </rPr>
          <t xml:space="preserve">Lainamäärä lasketaan pääoman tarpeen ja muun rahoituksen erotuksena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" authorId="1">
      <text>
        <r>
          <rPr>
            <b/>
            <sz val="9"/>
            <color indexed="81"/>
            <rFont val="Tahoma"/>
            <family val="2"/>
          </rPr>
          <t>Syötö  tapahtuman tulosvaatimus, Tulos, joka on jäätävä kaikkien kulujen jälkeen.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8" authorId="2">
      <text>
        <r>
          <rPr>
            <b/>
            <sz val="8"/>
            <color indexed="81"/>
            <rFont val="Tahoma"/>
            <family val="2"/>
          </rPr>
          <t xml:space="preserve">Arvioi  ja  ota huomioon
 - yhtiömuoto 
 - perusmaatalouden 
    verotettava tulo
 - progressio
</t>
        </r>
      </text>
    </comment>
    <comment ref="F23" authorId="3">
      <text>
        <r>
          <rPr>
            <b/>
            <sz val="8"/>
            <color indexed="81"/>
            <rFont val="Tahoma"/>
          </rPr>
          <t xml:space="preserve">Lainan lyhennystä otetaan huomioon, jos se on suurempi, kuin poistot
</t>
        </r>
        <r>
          <rPr>
            <sz val="8"/>
            <color indexed="81"/>
            <rFont val="Tahoma"/>
          </rPr>
          <t xml:space="preserve">
</t>
        </r>
      </text>
    </comment>
    <comment ref="A24" authorId="2">
      <text>
        <r>
          <rPr>
            <b/>
            <sz val="8"/>
            <color indexed="81"/>
            <rFont val="Tahoma"/>
            <family val="2"/>
          </rPr>
          <t>OTA KORKOON MUKAAN :</t>
        </r>
        <r>
          <rPr>
            <sz val="8"/>
            <color indexed="81"/>
            <rFont val="Tahoma"/>
          </rPr>
          <t xml:space="preserve">
- LAINAN JÄRJESTELYKULUT 
 </t>
        </r>
      </text>
    </comment>
    <comment ref="A27" authorId="2">
      <text>
        <r>
          <rPr>
            <b/>
            <sz val="8"/>
            <color indexed="81"/>
            <rFont val="Tahoma"/>
            <family val="2"/>
          </rPr>
          <t>Huomioi :</t>
        </r>
        <r>
          <rPr>
            <sz val="8"/>
            <color indexed="81"/>
            <rFont val="Tahoma"/>
          </rPr>
          <t xml:space="preserve">
 - huomattava jäännösarvo
-  Avustus tarvittaessa
</t>
        </r>
      </text>
    </comment>
    <comment ref="A30" authorId="2">
      <text>
        <r>
          <rPr>
            <b/>
            <sz val="8"/>
            <color indexed="81"/>
            <rFont val="Tahoma"/>
            <family val="2"/>
          </rPr>
          <t>Huomioi :</t>
        </r>
        <r>
          <rPr>
            <sz val="8"/>
            <color indexed="81"/>
            <rFont val="Tahoma"/>
          </rPr>
          <t xml:space="preserve">
 - huomattava jäännösarvo
-  Avustus tarvittaessa
</t>
        </r>
      </text>
    </comment>
    <comment ref="F33" authorId="3">
      <text>
        <r>
          <rPr>
            <b/>
            <sz val="8"/>
            <color indexed="81"/>
            <rFont val="Tahoma"/>
            <family val="2"/>
          </rPr>
          <t>Taulukko laskee  joko poistot tai  lainan lyhennykset sen mukaan , kummat ovat suuremmat</t>
        </r>
        <r>
          <rPr>
            <sz val="8"/>
            <color indexed="81"/>
            <rFont val="Tahoma"/>
          </rPr>
          <t xml:space="preserve"> 
</t>
        </r>
      </text>
    </comment>
    <comment ref="A36" authorId="2">
      <text>
        <r>
          <rPr>
            <sz val="8"/>
            <color indexed="81"/>
            <rFont val="Tahoma"/>
          </rPr>
          <t xml:space="preserve">ovat  ei-tuotannollisen  työn tekijöiden palkkoja. ts. kulujen suuruus ei  liity tuotannon volyymiin 
</t>
        </r>
      </text>
    </comment>
    <comment ref="A38" authorId="2">
      <text>
        <r>
          <rPr>
            <sz val="8"/>
            <color indexed="81"/>
            <rFont val="Tahoma"/>
          </rPr>
          <t xml:space="preserve">Jos yrittäjä ei osallistu tuotantoon
Syötä ilman sivukuluja.
*Jos yrittäjäpalkka on huomioitu tulosvaatimuksessa, jätä kohta tyhjäksi 
</t>
        </r>
      </text>
    </comment>
    <comment ref="D38" authorId="2">
      <text>
        <r>
          <rPr>
            <sz val="8"/>
            <color indexed="81"/>
            <rFont val="Tahoma"/>
          </rPr>
          <t xml:space="preserve">Sivukulukerroin  1,54
</t>
        </r>
      </text>
    </comment>
    <comment ref="A41" authorId="2">
      <text>
        <r>
          <rPr>
            <sz val="8"/>
            <color indexed="81"/>
            <rFont val="Tahoma"/>
          </rPr>
          <t xml:space="preserve">Esim. konttoristi, kirjanpitäjä, jne.
- Syötä ilman sivukuluja
</t>
        </r>
      </text>
    </comment>
    <comment ref="D41" authorId="2">
      <text>
        <r>
          <rPr>
            <sz val="8"/>
            <color indexed="81"/>
            <rFont val="Tahoma"/>
          </rPr>
          <t xml:space="preserve">Sivukulukerroin  1,70
</t>
        </r>
      </text>
    </comment>
    <comment ref="A48" authorId="1">
      <text>
        <r>
          <rPr>
            <b/>
            <sz val="9"/>
            <color indexed="81"/>
            <rFont val="Tahoma"/>
            <family val="2"/>
          </rPr>
          <t xml:space="preserve">esim. -telttapaiikka, 
        -pöytäpaikka 
        -muu tila  
</t>
        </r>
      </text>
    </comment>
    <comment ref="A49" authorId="1">
      <text>
        <r>
          <rPr>
            <b/>
            <sz val="9"/>
            <color indexed="81"/>
            <rFont val="Tahoma"/>
            <family val="2"/>
          </rPr>
          <t xml:space="preserve">Esim:  -vuokrattava teltta
           - vuokrattava pöytä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0" authorId="1">
      <text>
        <r>
          <rPr>
            <b/>
            <sz val="9"/>
            <color indexed="81"/>
            <rFont val="Tahoma"/>
            <family val="2"/>
          </rPr>
          <t>- kassakoneen vuokra 
- maksupäätteen vuokra 
- muut maksuliikenteen  
  apuvälineet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6" authorId="1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A59" authorId="1">
      <text>
        <r>
          <rPr>
            <b/>
            <sz val="9"/>
            <color indexed="81"/>
            <rFont val="Tahoma"/>
            <family val="2"/>
          </rPr>
          <t xml:space="preserve">Henkilöiden kuljettamisen kulut.
 - ostorahdit eri eränä 
   kohdassa XXXXX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0" authorId="1">
      <text>
        <r>
          <rPr>
            <b/>
            <sz val="9"/>
            <color indexed="81"/>
            <rFont val="Tahoma"/>
            <family val="2"/>
          </rPr>
          <t>Henkilöstön majoittamisen ja päivärahojen kulut yht.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2" authorId="1">
      <text>
        <r>
          <rPr>
            <b/>
            <sz val="9"/>
            <color indexed="81"/>
            <rFont val="Tahoma"/>
            <family val="2"/>
          </rPr>
          <t>Taphtumasta johtuvat ylimääräiset vakuutuskulut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3" authorId="1">
      <text>
        <r>
          <rPr>
            <b/>
            <sz val="9"/>
            <color indexed="81"/>
            <rFont val="Tahoma"/>
            <family val="2"/>
          </rPr>
          <t xml:space="preserve">Voit halutessasi nimetä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4" authorId="1">
      <text>
        <r>
          <rPr>
            <b/>
            <sz val="9"/>
            <color indexed="81"/>
            <rFont val="Tahoma"/>
            <family val="2"/>
          </rPr>
          <t xml:space="preserve">Voit halutessasi nimetä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5" authorId="1">
      <text>
        <r>
          <rPr>
            <b/>
            <sz val="9"/>
            <color indexed="81"/>
            <rFont val="Tahoma"/>
            <family val="2"/>
          </rPr>
          <t xml:space="preserve">Varattu sellaisille kuluille, joita ei muuten ole otettu huomioon. Esim. myyntipaikan somisteet ym.
</t>
        </r>
      </text>
    </comment>
    <comment ref="A72" authorId="2">
      <text>
        <r>
          <rPr>
            <b/>
            <sz val="8"/>
            <color indexed="81"/>
            <rFont val="Tahoma"/>
            <family val="2"/>
          </rPr>
          <t>Summa siirtyy arvioidun myynnin taulukosta</t>
        </r>
      </text>
    </comment>
    <comment ref="C72" authorId="1">
      <text>
        <r>
          <rPr>
            <b/>
            <sz val="9"/>
            <color indexed="81"/>
            <rFont val="Tahoma"/>
            <family val="2"/>
          </rPr>
          <t xml:space="preserve">Prosentti-lukemasta voit arvioida arvioimiesi kujujen realistisuutta.
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3" authorId="2">
      <text>
        <r>
          <rPr>
            <sz val="8"/>
            <color indexed="81"/>
            <rFont val="Tahoma"/>
          </rPr>
          <t xml:space="preserve">Syötä ilman sivukuluja
oletus  1950 h/v
Käytetään, jos yrittäjä osallistuu tuotantoon
sivukulukerroin  1.54
</t>
        </r>
      </text>
    </comment>
    <comment ref="A77" authorId="2">
      <text>
        <r>
          <rPr>
            <sz val="8"/>
            <color indexed="81"/>
            <rFont val="Tahoma"/>
          </rPr>
          <t xml:space="preserve">Syötä ilman sivukuluja
    - Sivukulukerroin 1,70
</t>
        </r>
      </text>
    </comment>
    <comment ref="F79" authorId="1">
      <text>
        <r>
          <rPr>
            <b/>
            <sz val="9"/>
            <color indexed="81"/>
            <rFont val="Tahoma"/>
            <family val="2"/>
          </rPr>
          <t xml:space="preserve">Palkkakulu sisätää sivukulut , jotka laskettu kertoimella 1,7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7" authorId="1">
      <text>
        <r>
          <rPr>
            <b/>
            <sz val="9"/>
            <color indexed="81"/>
            <rFont val="Tahoma"/>
            <family val="2"/>
          </rPr>
          <t>Liikevaihcon tarve on arvonlisäveroton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9" authorId="2">
      <text>
        <r>
          <rPr>
            <b/>
            <sz val="8"/>
            <color indexed="81"/>
            <rFont val="Tahoma"/>
            <family val="2"/>
          </rPr>
          <t>Ilmoittamalla  määrän ja  halutun yksikön, voit arvioida kuinka paljon kulujen perusteella  haluttua yksikköä kohti myyntiä pitää saada</t>
        </r>
        <r>
          <rPr>
            <sz val="8"/>
            <color indexed="81"/>
            <rFont val="Tahoma"/>
          </rPr>
          <t xml:space="preserve"> 
 voit käyttää laskentayksikkönä 
   esim. -annosten/kappaleiden määrää
             - päivien/tuntien  määrää
            </t>
        </r>
      </text>
    </comment>
    <comment ref="A92" authorId="1">
      <text>
        <r>
          <rPr>
            <b/>
            <sz val="9"/>
            <color indexed="81"/>
            <rFont val="Tahoma"/>
            <family val="2"/>
          </rPr>
          <t xml:space="preserve">Arvioi mahdollisimman realistisesti
 a) mikä on kapasiteetti
 b) kysyntä 
ilmoita näitä pienempi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2" authorId="3">
      <text>
        <r>
          <rPr>
            <b/>
            <sz val="8"/>
            <color indexed="81"/>
            <rFont val="Tahoma"/>
            <family val="2"/>
          </rPr>
          <t>Arvioi käytännön kapasiteetti  mahdollisimman
realistiseksi</t>
        </r>
        <r>
          <rPr>
            <sz val="8"/>
            <color indexed="81"/>
            <rFont val="Tahoma"/>
          </rPr>
          <t xml:space="preserve">
</t>
        </r>
      </text>
    </comment>
    <comment ref="F92" authorId="1">
      <text>
        <r>
          <rPr>
            <b/>
            <sz val="9"/>
            <color indexed="81"/>
            <rFont val="Tahoma"/>
            <family val="2"/>
          </rPr>
          <t xml:space="preserve">Huomaa, että hinta on arvonlisäveroton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3" authorId="3">
      <text>
        <r>
          <rPr>
            <b/>
            <sz val="8"/>
            <color indexed="81"/>
            <rFont val="Tahoma"/>
          </rPr>
          <t xml:space="preserve">Annoksia/kappaleita
 -muuta tarvittaessa   
   tämä kenttä </t>
        </r>
      </text>
    </comment>
    <comment ref="B96" authorId="3">
      <text>
        <r>
          <rPr>
            <b/>
            <sz val="8"/>
            <color indexed="81"/>
            <rFont val="Tahoma"/>
            <family val="2"/>
          </rPr>
          <t>Arvioi käytännön kapasiteetti  mahdollisimman
realistiseksi</t>
        </r>
        <r>
          <rPr>
            <sz val="8"/>
            <color indexed="81"/>
            <rFont val="Tahoma"/>
          </rPr>
          <t xml:space="preserve">
</t>
        </r>
      </text>
    </comment>
    <comment ref="B97" authorId="3">
      <text>
        <r>
          <rPr>
            <b/>
            <sz val="8"/>
            <color indexed="81"/>
            <rFont val="Tahoma"/>
            <family val="2"/>
          </rPr>
          <t>ESIM. TUNTIA, KG,
VIIKKOA, Jne 
Muuta tarvittaessa</t>
        </r>
        <r>
          <rPr>
            <sz val="8"/>
            <color indexed="81"/>
            <rFont val="Tahoma"/>
          </rPr>
          <t xml:space="preserve">
</t>
        </r>
      </text>
    </comment>
    <comment ref="B100" authorId="3">
      <text>
        <r>
          <rPr>
            <b/>
            <sz val="8"/>
            <color indexed="81"/>
            <rFont val="Tahoma"/>
          </rPr>
          <t xml:space="preserve">Arvioi käytännön kapasiteetti  mahdollisimman
realistiseksi
</t>
        </r>
      </text>
    </comment>
    <comment ref="B101" authorId="3">
      <text>
        <r>
          <rPr>
            <b/>
            <sz val="8"/>
            <color indexed="81"/>
            <rFont val="Tahoma"/>
            <family val="2"/>
          </rPr>
          <t>ESIM. TUNTIA, KG,
VIIKKOA, Jne 
Muuta tarvittaessa</t>
        </r>
        <r>
          <rPr>
            <sz val="8"/>
            <color indexed="81"/>
            <rFont val="Tahoma"/>
          </rPr>
          <t xml:space="preserve">
</t>
        </r>
      </text>
    </comment>
    <comment ref="A131" authorId="1">
      <text>
        <r>
          <rPr>
            <b/>
            <sz val="9"/>
            <color indexed="81"/>
            <rFont val="Tahoma"/>
            <family val="2"/>
          </rPr>
          <t>Rahoitusta tarvitaan:
 -raaka-aineiden ja tarvikkeiden hankintaan
 -ostorahtien hankintaan 
 -myyntipaikan ja vuokrakalusteiden hankintaan
 - muut etukäteen maksettavat hankinnat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<sst xmlns="http://schemas.openxmlformats.org/spreadsheetml/2006/main" count="181" uniqueCount="159">
  <si>
    <t>Lainakorko %</t>
  </si>
  <si>
    <t>lyhennys vuodessa</t>
  </si>
  <si>
    <t>Takaisinmaksuaika v</t>
  </si>
  <si>
    <t>1. vuoden korko</t>
  </si>
  <si>
    <t>Taloudellinen käyttöikä v.</t>
  </si>
  <si>
    <t>Koneiden tasapoisto</t>
  </si>
  <si>
    <t>Rakennusten tasapoisto</t>
  </si>
  <si>
    <t>Palkat / v. sis.sivukulut</t>
  </si>
  <si>
    <t>Muut kiinteät  kulut yhteensä</t>
  </si>
  <si>
    <t xml:space="preserve">MUUTTUVAT KULUT </t>
  </si>
  <si>
    <t>% liikevaihdosta</t>
  </si>
  <si>
    <t xml:space="preserve">   työntekijöiden lukumäärä</t>
  </si>
  <si>
    <t>TILIKAUDEN VOITTO</t>
  </si>
  <si>
    <t xml:space="preserve">TULOSLASKELMA </t>
  </si>
  <si>
    <t>%  liikevaihdosta</t>
  </si>
  <si>
    <t>LIIKEVAIHTO</t>
  </si>
  <si>
    <t>Muuttuvat kulut</t>
  </si>
  <si>
    <t xml:space="preserve">Ostot tilikauden aikana </t>
  </si>
  <si>
    <t>Muuttuvat palkat</t>
  </si>
  <si>
    <t>Muut muuttuvat kulut</t>
  </si>
  <si>
    <t>Muuttuvat kulut yhteensä</t>
  </si>
  <si>
    <t>MYYNTIKATE</t>
  </si>
  <si>
    <t xml:space="preserve">Kiinteät kulut </t>
  </si>
  <si>
    <t>Kiinteät kulut  yhteensä</t>
  </si>
  <si>
    <t>KÄYTTÖKATE</t>
  </si>
  <si>
    <t>LIIKEVOITTO</t>
  </si>
  <si>
    <t>Rahoituskulut</t>
  </si>
  <si>
    <t>VOITTO ENNEN VEROJA</t>
  </si>
  <si>
    <t>Välittömät verot</t>
  </si>
  <si>
    <t>*********************************************************************************</t>
  </si>
  <si>
    <t>Tavoitetuloksen saavuttamiseksi ja  kulujen kattamiseksi</t>
  </si>
  <si>
    <t>yrityksen on pystyttävä tekemään liikevaihtoa</t>
  </si>
  <si>
    <t>Poistot</t>
  </si>
  <si>
    <t>Rahoitus :</t>
  </si>
  <si>
    <t>Pääoman tarve :</t>
  </si>
  <si>
    <t>Yhteensä</t>
  </si>
  <si>
    <t>Käyttöpääoma</t>
  </si>
  <si>
    <t xml:space="preserve">    Omarahoitus </t>
  </si>
  <si>
    <t xml:space="preserve">   Kuukautta vuodesta</t>
  </si>
  <si>
    <t xml:space="preserve">   Työntekijöiden lukumäärä</t>
  </si>
  <si>
    <t xml:space="preserve">    Kuukautta vuodesta</t>
  </si>
  <si>
    <t xml:space="preserve">   työkuukausia vuodessa</t>
  </si>
  <si>
    <t>Poistot/ Lainan lyhennykset</t>
  </si>
  <si>
    <t>Muuttuvat omat palkat:</t>
  </si>
  <si>
    <t>Arvioitu</t>
  </si>
  <si>
    <t>Myyntihinta</t>
  </si>
  <si>
    <t>kpl</t>
  </si>
  <si>
    <t>myynti</t>
  </si>
  <si>
    <t>(alv 0 %)</t>
  </si>
  <si>
    <t>kulut</t>
  </si>
  <si>
    <t>(alv 0%)</t>
  </si>
  <si>
    <t>Tuote</t>
  </si>
  <si>
    <t xml:space="preserve">Liikevaihtoa muodostuu </t>
  </si>
  <si>
    <t>( sivukulukerroin 1,7 )</t>
  </si>
  <si>
    <t>( sivukulukerroin 1,54 )</t>
  </si>
  <si>
    <t>LIIKEVAIHDON TARVE YHTEENSÄ</t>
  </si>
  <si>
    <t>ARVIOITU MYYNTI JA MUUTTUVAT KULUT TUOTERYHMITTÄIN ( alv 0 % )</t>
  </si>
  <si>
    <t>Kiinteät palkat</t>
  </si>
  <si>
    <t>Muuttuvat palkat yht.</t>
  </si>
  <si>
    <t>MYYNTIKATETARVE</t>
  </si>
  <si>
    <t>Poistot/lyhenn. yhteensä</t>
  </si>
  <si>
    <t>Työpäiviä</t>
  </si>
  <si>
    <t xml:space="preserve">Tilikauden voitto </t>
  </si>
  <si>
    <t xml:space="preserve">Arvioitujen kulujen mukaan </t>
  </si>
  <si>
    <t xml:space="preserve">Liikevaihdon minimitarve on </t>
  </si>
  <si>
    <t>Myyntikatetarve on</t>
  </si>
  <si>
    <t xml:space="preserve">Arvioiduilla myyntimäärillä  liikevaihto on </t>
  </si>
  <si>
    <t>Muuttuvat kulut yht.</t>
  </si>
  <si>
    <t>Liikevaihtotarve /</t>
  </si>
  <si>
    <t xml:space="preserve">    +</t>
  </si>
  <si>
    <t>Kulurakenteesta voidaan päätellä mm.</t>
  </si>
  <si>
    <t xml:space="preserve">  -  Kulurakenteen  vaikutus riskitasoon </t>
  </si>
  <si>
    <t>Liikevaihto</t>
  </si>
  <si>
    <t xml:space="preserve"> </t>
  </si>
  <si>
    <t>mukut</t>
  </si>
  <si>
    <t>Kiinteät kulut</t>
  </si>
  <si>
    <t>Muuttuvat ja kiinteät kulut</t>
  </si>
  <si>
    <t>Yrityksen kulurakenne</t>
  </si>
  <si>
    <t>Voitto/tappio</t>
  </si>
  <si>
    <t>Yritys:</t>
  </si>
  <si>
    <t xml:space="preserve">Laatija </t>
  </si>
  <si>
    <t xml:space="preserve">  -  Kiinteiden ja kiinteänluontoisten  kulujen osuus</t>
  </si>
  <si>
    <t>Työvko</t>
  </si>
  <si>
    <t xml:space="preserve"> €/yks.</t>
  </si>
  <si>
    <t>kulut €/yks</t>
  </si>
  <si>
    <t>€/tuoteryhmä</t>
  </si>
  <si>
    <t>€</t>
  </si>
  <si>
    <t>Yhteensä €</t>
  </si>
  <si>
    <t xml:space="preserve">    Yhteensä €</t>
  </si>
  <si>
    <t>Lainatarve €</t>
  </si>
  <si>
    <r>
      <t>Koneiden</t>
    </r>
    <r>
      <rPr>
        <sz val="10"/>
        <rFont val="Arial"/>
      </rPr>
      <t xml:space="preserve"> nykyarvo €</t>
    </r>
  </si>
  <si>
    <r>
      <t xml:space="preserve">Rakennusten </t>
    </r>
    <r>
      <rPr>
        <sz val="10"/>
        <rFont val="Arial"/>
      </rPr>
      <t>nykyarvo €</t>
    </r>
  </si>
  <si>
    <t xml:space="preserve">Muut kiinteät palkat € /kk </t>
  </si>
  <si>
    <t xml:space="preserve">   tuntipalkka  €/ h</t>
  </si>
  <si>
    <t>Veroton yksikköhinta €/</t>
  </si>
  <si>
    <t>Kiinteät palkat  yht €/v</t>
  </si>
  <si>
    <t>Koneet ja laitteet, irtaimisto</t>
  </si>
  <si>
    <t xml:space="preserve">Rakentaminen </t>
  </si>
  <si>
    <t xml:space="preserve">Aineettomat investoinnit </t>
  </si>
  <si>
    <t xml:space="preserve">     Lainat </t>
  </si>
  <si>
    <t xml:space="preserve">    Avustukset </t>
  </si>
  <si>
    <t xml:space="preserve">Epasteriaoikeudet </t>
  </si>
  <si>
    <t>Raaka-aine-</t>
  </si>
  <si>
    <t>Raaka-ainekate</t>
  </si>
  <si>
    <t xml:space="preserve">kenttä, johon voi syöttää arvoja </t>
  </si>
  <si>
    <t>kenttä, jossa  laskukaavoja</t>
  </si>
  <si>
    <t>INVESTOINNIT</t>
  </si>
  <si>
    <t>Tapahtumaruokailu</t>
  </si>
  <si>
    <t>LIIKEVAIHDON MINIMITARVE</t>
  </si>
  <si>
    <t xml:space="preserve">kenttä, johon voit syöttää arvoja </t>
  </si>
  <si>
    <t xml:space="preserve">kenttä, jossa laskukaavoja </t>
  </si>
  <si>
    <t xml:space="preserve">Omat kiinteät palkat </t>
  </si>
  <si>
    <t>Matka-, ja autokulut  €</t>
  </si>
  <si>
    <t>Pv-rahat, majoitus  €</t>
  </si>
  <si>
    <t>Omaisuus- ym. vakuutukset €</t>
  </si>
  <si>
    <t>Muut kiinteät kulut €</t>
  </si>
  <si>
    <t>Raaka-ainekäyttö ( alv 0% ) €</t>
  </si>
  <si>
    <t>Muut muuttuvat kulut  €</t>
  </si>
  <si>
    <t>Muuttuvat palkat:</t>
  </si>
  <si>
    <t xml:space="preserve">   tunteja kpl</t>
  </si>
  <si>
    <t xml:space="preserve">KULUT LASKENTAYKSIKKÖÄ KOHTI  </t>
  </si>
  <si>
    <t xml:space="preserve">kuin kulujen  mukainen liikevaihdon </t>
  </si>
  <si>
    <t>tarve</t>
  </si>
  <si>
    <t xml:space="preserve">MYYNTI- JA RAAKA-AINEKATEBUDJETTI </t>
  </si>
  <si>
    <t xml:space="preserve">ARVIOIDUILLA MYYNTIMÄÄRILLÄ </t>
  </si>
  <si>
    <t>Arvioiduilla  myyntimäärillä</t>
  </si>
  <si>
    <t>Myyntipaikka  €</t>
  </si>
  <si>
    <t xml:space="preserve"> €</t>
  </si>
  <si>
    <t>Vuokrattavat kylmäkalusteet €</t>
  </si>
  <si>
    <t xml:space="preserve">Vuokrattavat myyntikalusteet € </t>
  </si>
  <si>
    <t>Vuokrattavat kassakoneet ym. €</t>
  </si>
  <si>
    <t>Muut vuokrattavat kalusteet €</t>
  </si>
  <si>
    <t>Vuokrattavat säilytyskalusteet €</t>
  </si>
  <si>
    <t>Ostorahdit €</t>
  </si>
  <si>
    <t>Vesiliittymä €</t>
  </si>
  <si>
    <t>Muut ulkopuoliset palvelut €</t>
  </si>
  <si>
    <t>Vuokrattavat valaisimet €</t>
  </si>
  <si>
    <t>Sähköliittymä €</t>
  </si>
  <si>
    <t xml:space="preserve">Tapahtumaruokailun ennakkorahoitustarve on </t>
  </si>
  <si>
    <t xml:space="preserve"> ( kattaa ennakkoon maksettavat kulut)</t>
  </si>
  <si>
    <t>Tulovero-prosentti</t>
  </si>
  <si>
    <t>maksettavat tuloverot</t>
  </si>
  <si>
    <t xml:space="preserve">TAVOITETULOS </t>
  </si>
  <si>
    <t>KIINTEÄT KULUT ALV 0 %</t>
  </si>
  <si>
    <t xml:space="preserve">Annoksia/kappaleita </t>
  </si>
  <si>
    <t>Voidaan tuottaa tai myydä</t>
  </si>
  <si>
    <t>Tuotteen</t>
  </si>
  <si>
    <t xml:space="preserve">myynti </t>
  </si>
  <si>
    <t>Raaka-ainekatetta muodostuu</t>
  </si>
  <si>
    <t>annos</t>
  </si>
  <si>
    <t>Arvioidun myynnin ja arvioitujen  kulujen perusteella tapahtumaruokailun  tuloslaskelma olisi seuraava.</t>
  </si>
  <si>
    <t>Vuokrattavat ruoan valmistuskalusteet €</t>
  </si>
  <si>
    <t>Muut kulut</t>
  </si>
  <si>
    <t>Tuote 1</t>
  </si>
  <si>
    <t>Tuote 2</t>
  </si>
  <si>
    <t>Tuote 3</t>
  </si>
  <si>
    <t>Laskelmapohjan käytöstä voit kysyä</t>
  </si>
  <si>
    <t xml:space="preserve">Kari Kallioniemeltä, kari.kallioniemi@proagria.fi </t>
  </si>
  <si>
    <t>p. 0400 267 384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</si>
</sst>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\ _m_k_-;\-* #,##0\ _m_k_-;_-* &quot;-&quot;\ _m_k_-;_-@_-"/>
    <numFmt numFmtId="165" formatCode="_-* #,##0.00\ &quot;mk&quot;_-;\-* #,##0.00\ &quot;mk&quot;_-;_-* &quot;-&quot;??\ &quot;mk&quot;_-;_-@_-"/>
    <numFmt numFmtId="166" formatCode="0.0\ %"/>
    <numFmt numFmtId="167" formatCode="0.00000\ %"/>
    <numFmt numFmtId="168" formatCode="#,##0\ &quot;mk&quot;"/>
    <numFmt numFmtId="169" formatCode="#,##0.0"/>
    <numFmt numFmtId="170" formatCode="d\.m\.yyyy"/>
    <numFmt numFmtId="171" formatCode="#,##0.00\ &quot;€&quot;"/>
  </numFmts>
  <fonts count="22" x14ac:knownFonts="1">
    <font>
      <sz val="10"/>
      <name val="Arial"/>
    </font>
    <font>
      <sz val="10"/>
      <name val="Arial"/>
    </font>
    <font>
      <sz val="8"/>
      <color indexed="81"/>
      <name val="Tahoma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color indexed="81"/>
      <name val="Tahoma"/>
    </font>
    <font>
      <sz val="9"/>
      <name val="Arial"/>
      <family val="2"/>
    </font>
    <font>
      <b/>
      <sz val="8"/>
      <color indexed="81"/>
      <name val="Tahoma"/>
      <family val="2"/>
    </font>
    <font>
      <sz val="16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8">
    <xf numFmtId="0" fontId="0" fillId="0" borderId="0" xfId="0"/>
    <xf numFmtId="0" fontId="3" fillId="0" borderId="0" xfId="0" applyFont="1"/>
    <xf numFmtId="0" fontId="4" fillId="0" borderId="0" xfId="0" applyFont="1"/>
    <xf numFmtId="10" fontId="0" fillId="0" borderId="0" xfId="0" applyNumberFormat="1"/>
    <xf numFmtId="168" fontId="0" fillId="0" borderId="0" xfId="0" applyNumberFormat="1"/>
    <xf numFmtId="168" fontId="3" fillId="0" borderId="0" xfId="0" applyNumberFormat="1" applyFont="1"/>
    <xf numFmtId="49" fontId="0" fillId="0" borderId="0" xfId="0" applyNumberFormat="1"/>
    <xf numFmtId="49" fontId="3" fillId="0" borderId="0" xfId="0" applyNumberFormat="1" applyFont="1"/>
    <xf numFmtId="0" fontId="6" fillId="0" borderId="0" xfId="0" applyFont="1"/>
    <xf numFmtId="0" fontId="7" fillId="0" borderId="0" xfId="0" applyFont="1"/>
    <xf numFmtId="170" fontId="0" fillId="0" borderId="0" xfId="0" applyNumberFormat="1"/>
    <xf numFmtId="166" fontId="0" fillId="0" borderId="0" xfId="1" applyNumberFormat="1" applyFont="1"/>
    <xf numFmtId="0" fontId="0" fillId="0" borderId="0" xfId="0" applyAlignment="1">
      <alignment horizontal="left"/>
    </xf>
    <xf numFmtId="166" fontId="3" fillId="0" borderId="0" xfId="1" applyNumberFormat="1" applyFont="1"/>
    <xf numFmtId="166" fontId="4" fillId="0" borderId="0" xfId="1" applyNumberFormat="1" applyFont="1"/>
    <xf numFmtId="0" fontId="9" fillId="0" borderId="0" xfId="0" applyFont="1"/>
    <xf numFmtId="0" fontId="10" fillId="0" borderId="0" xfId="0" applyFont="1"/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165" fontId="0" fillId="0" borderId="0" xfId="0" applyNumberFormat="1"/>
    <xf numFmtId="3" fontId="0" fillId="2" borderId="1" xfId="0" applyNumberFormat="1" applyFill="1" applyBorder="1" applyProtection="1"/>
    <xf numFmtId="3" fontId="0" fillId="2" borderId="2" xfId="0" applyNumberFormat="1" applyFill="1" applyBorder="1" applyProtection="1"/>
    <xf numFmtId="3" fontId="3" fillId="2" borderId="2" xfId="0" applyNumberFormat="1" applyFont="1" applyFill="1" applyBorder="1" applyProtection="1"/>
    <xf numFmtId="3" fontId="0" fillId="3" borderId="1" xfId="0" applyNumberFormat="1" applyFill="1" applyBorder="1" applyProtection="1">
      <protection locked="0"/>
    </xf>
    <xf numFmtId="4" fontId="0" fillId="3" borderId="1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3" fontId="0" fillId="3" borderId="2" xfId="0" applyNumberFormat="1" applyFill="1" applyBorder="1" applyProtection="1">
      <protection locked="0"/>
    </xf>
    <xf numFmtId="4" fontId="0" fillId="3" borderId="2" xfId="0" applyNumberFormat="1" applyFill="1" applyBorder="1" applyProtection="1">
      <protection locked="0"/>
    </xf>
    <xf numFmtId="0" fontId="0" fillId="0" borderId="0" xfId="0" applyProtection="1"/>
    <xf numFmtId="0" fontId="3" fillId="0" borderId="0" xfId="0" applyFont="1" applyProtection="1"/>
    <xf numFmtId="0" fontId="11" fillId="0" borderId="0" xfId="0" applyFont="1" applyProtection="1"/>
    <xf numFmtId="0" fontId="4" fillId="0" borderId="3" xfId="0" applyFont="1" applyBorder="1" applyProtection="1"/>
    <xf numFmtId="0" fontId="0" fillId="0" borderId="4" xfId="0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0" fillId="0" borderId="4" xfId="0" applyBorder="1" applyProtection="1"/>
    <xf numFmtId="0" fontId="11" fillId="0" borderId="5" xfId="0" applyFont="1" applyBorder="1" applyProtection="1"/>
    <xf numFmtId="0" fontId="0" fillId="0" borderId="6" xfId="0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4" fillId="0" borderId="6" xfId="0" applyFont="1" applyBorder="1" applyProtection="1"/>
    <xf numFmtId="0" fontId="11" fillId="0" borderId="7" xfId="0" applyFont="1" applyBorder="1" applyProtection="1"/>
    <xf numFmtId="0" fontId="14" fillId="0" borderId="1" xfId="0" applyFont="1" applyBorder="1" applyAlignment="1" applyProtection="1">
      <alignment horizontal="center"/>
    </xf>
    <xf numFmtId="0" fontId="14" fillId="0" borderId="1" xfId="0" applyFont="1" applyBorder="1" applyProtection="1"/>
    <xf numFmtId="3" fontId="0" fillId="0" borderId="0" xfId="0" applyNumberFormat="1" applyProtection="1"/>
    <xf numFmtId="49" fontId="0" fillId="0" borderId="0" xfId="0" applyNumberFormat="1" applyProtection="1"/>
    <xf numFmtId="0" fontId="0" fillId="0" borderId="9" xfId="0" applyFill="1" applyBorder="1" applyProtection="1"/>
    <xf numFmtId="3" fontId="0" fillId="0" borderId="9" xfId="0" applyNumberFormat="1" applyFill="1" applyBorder="1" applyProtection="1"/>
    <xf numFmtId="0" fontId="0" fillId="0" borderId="10" xfId="0" applyFill="1" applyBorder="1" applyProtection="1"/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3" fontId="0" fillId="0" borderId="0" xfId="0" applyNumberFormat="1" applyProtection="1">
      <protection locked="0"/>
    </xf>
    <xf numFmtId="170" fontId="0" fillId="0" borderId="0" xfId="0" applyNumberFormat="1" applyProtection="1">
      <protection locked="0"/>
    </xf>
    <xf numFmtId="0" fontId="5" fillId="0" borderId="0" xfId="0" applyFont="1" applyProtection="1">
      <protection locked="0"/>
    </xf>
    <xf numFmtId="3" fontId="0" fillId="0" borderId="0" xfId="0" applyNumberFormat="1" applyFill="1" applyBorder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10" xfId="0" applyFill="1" applyBorder="1" applyProtection="1">
      <protection locked="0"/>
    </xf>
    <xf numFmtId="3" fontId="3" fillId="0" borderId="0" xfId="0" applyNumberFormat="1" applyFont="1" applyAlignment="1" applyProtection="1">
      <alignment horizontal="center"/>
      <protection locked="0"/>
    </xf>
    <xf numFmtId="3" fontId="3" fillId="0" borderId="0" xfId="0" applyNumberFormat="1" applyFont="1" applyProtection="1">
      <protection locked="0"/>
    </xf>
    <xf numFmtId="2" fontId="0" fillId="3" borderId="2" xfId="1" applyNumberFormat="1" applyFont="1" applyFill="1" applyBorder="1" applyProtection="1">
      <protection locked="0"/>
    </xf>
    <xf numFmtId="10" fontId="0" fillId="0" borderId="0" xfId="0" applyNumberFormat="1" applyProtection="1">
      <protection locked="0"/>
    </xf>
    <xf numFmtId="9" fontId="0" fillId="0" borderId="0" xfId="1" applyFont="1" applyProtection="1">
      <protection locked="0"/>
    </xf>
    <xf numFmtId="167" fontId="0" fillId="0" borderId="0" xfId="1" applyNumberFormat="1" applyFont="1" applyProtection="1">
      <protection locked="0"/>
    </xf>
    <xf numFmtId="2" fontId="0" fillId="3" borderId="2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0" fontId="12" fillId="0" borderId="0" xfId="0" applyFont="1" applyProtection="1">
      <protection locked="0"/>
    </xf>
    <xf numFmtId="1" fontId="0" fillId="0" borderId="0" xfId="0" applyNumberFormat="1" applyProtection="1">
      <protection locked="0"/>
    </xf>
    <xf numFmtId="169" fontId="0" fillId="3" borderId="2" xfId="0" applyNumberFormat="1" applyFill="1" applyBorder="1" applyProtection="1">
      <protection locked="0"/>
    </xf>
    <xf numFmtId="0" fontId="10" fillId="0" borderId="0" xfId="0" applyFont="1" applyProtection="1">
      <protection locked="0"/>
    </xf>
    <xf numFmtId="0" fontId="6" fillId="2" borderId="8" xfId="0" applyFont="1" applyFill="1" applyBorder="1" applyProtection="1">
      <protection locked="0"/>
    </xf>
    <xf numFmtId="0" fontId="6" fillId="2" borderId="9" xfId="0" applyFont="1" applyFill="1" applyBorder="1" applyProtection="1">
      <protection locked="0"/>
    </xf>
    <xf numFmtId="49" fontId="0" fillId="3" borderId="2" xfId="0" applyNumberFormat="1" applyFill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16" fillId="0" borderId="0" xfId="0" applyFont="1"/>
    <xf numFmtId="0" fontId="0" fillId="0" borderId="0" xfId="0" applyProtection="1">
      <protection locked="0" hidden="1"/>
    </xf>
    <xf numFmtId="10" fontId="0" fillId="0" borderId="0" xfId="0" applyNumberFormat="1" applyProtection="1">
      <protection locked="0" hidden="1"/>
    </xf>
    <xf numFmtId="9" fontId="0" fillId="0" borderId="0" xfId="0" applyNumberFormat="1" applyProtection="1">
      <protection locked="0" hidden="1"/>
    </xf>
    <xf numFmtId="1" fontId="0" fillId="0" borderId="0" xfId="0" applyNumberFormat="1" applyProtection="1">
      <protection locked="0" hidden="1"/>
    </xf>
    <xf numFmtId="9" fontId="3" fillId="0" borderId="0" xfId="0" applyNumberFormat="1" applyFont="1" applyProtection="1">
      <protection locked="0" hidden="1"/>
    </xf>
    <xf numFmtId="1" fontId="3" fillId="0" borderId="0" xfId="0" applyNumberFormat="1" applyFont="1" applyProtection="1">
      <protection locked="0" hidden="1"/>
    </xf>
    <xf numFmtId="1" fontId="0" fillId="0" borderId="0" xfId="0" applyNumberFormat="1"/>
    <xf numFmtId="170" fontId="0" fillId="0" borderId="0" xfId="0" applyNumberFormat="1" applyProtection="1"/>
    <xf numFmtId="3" fontId="3" fillId="0" borderId="0" xfId="0" applyNumberFormat="1" applyFont="1" applyProtection="1"/>
    <xf numFmtId="3" fontId="0" fillId="0" borderId="0" xfId="0" applyNumberFormat="1" applyFill="1" applyBorder="1" applyProtection="1"/>
    <xf numFmtId="3" fontId="6" fillId="2" borderId="10" xfId="0" applyNumberFormat="1" applyFont="1" applyFill="1" applyBorder="1" applyProtection="1"/>
    <xf numFmtId="4" fontId="0" fillId="2" borderId="2" xfId="0" applyNumberFormat="1" applyFill="1" applyBorder="1" applyProtection="1"/>
    <xf numFmtId="164" fontId="0" fillId="0" borderId="0" xfId="0" applyNumberFormat="1"/>
    <xf numFmtId="2" fontId="0" fillId="0" borderId="0" xfId="0" applyNumberFormat="1" applyProtection="1">
      <protection locked="0"/>
    </xf>
    <xf numFmtId="171" fontId="0" fillId="0" borderId="0" xfId="0" applyNumberFormat="1"/>
    <xf numFmtId="171" fontId="3" fillId="0" borderId="0" xfId="0" applyNumberFormat="1" applyFont="1"/>
    <xf numFmtId="171" fontId="9" fillId="0" borderId="0" xfId="0" applyNumberFormat="1" applyFont="1"/>
    <xf numFmtId="0" fontId="4" fillId="3" borderId="8" xfId="0" applyFont="1" applyFill="1" applyBorder="1" applyProtection="1">
      <protection locked="0"/>
    </xf>
    <xf numFmtId="49" fontId="4" fillId="3" borderId="2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Protection="1"/>
    <xf numFmtId="0" fontId="4" fillId="0" borderId="0" xfId="0" applyFont="1" applyAlignment="1">
      <alignment horizontal="left"/>
    </xf>
    <xf numFmtId="3" fontId="4" fillId="0" borderId="0" xfId="0" applyNumberFormat="1" applyFont="1" applyProtection="1">
      <protection locked="0"/>
    </xf>
    <xf numFmtId="9" fontId="0" fillId="0" borderId="0" xfId="0" applyNumberFormat="1" applyBorder="1" applyProtection="1">
      <protection locked="0"/>
    </xf>
    <xf numFmtId="0" fontId="4" fillId="0" borderId="0" xfId="0" applyFont="1" applyProtection="1"/>
    <xf numFmtId="0" fontId="0" fillId="0" borderId="7" xfId="0" applyFill="1" applyBorder="1" applyProtection="1"/>
    <xf numFmtId="0" fontId="0" fillId="0" borderId="11" xfId="0" applyFill="1" applyBorder="1" applyProtection="1"/>
    <xf numFmtId="3" fontId="0" fillId="0" borderId="11" xfId="0" applyNumberFormat="1" applyFill="1" applyBorder="1" applyProtection="1"/>
    <xf numFmtId="0" fontId="0" fillId="0" borderId="12" xfId="0" applyFill="1" applyBorder="1" applyProtection="1"/>
    <xf numFmtId="0" fontId="0" fillId="0" borderId="0" xfId="0" applyFill="1" applyBorder="1" applyProtection="1"/>
    <xf numFmtId="0" fontId="0" fillId="0" borderId="0" xfId="0" applyBorder="1" applyProtection="1"/>
    <xf numFmtId="0" fontId="3" fillId="0" borderId="8" xfId="0" applyFont="1" applyBorder="1" applyProtection="1"/>
    <xf numFmtId="0" fontId="3" fillId="3" borderId="1" xfId="0" applyFont="1" applyFill="1" applyBorder="1" applyProtection="1">
      <protection locked="0"/>
    </xf>
    <xf numFmtId="0" fontId="3" fillId="3" borderId="2" xfId="0" applyFont="1" applyFill="1" applyBorder="1" applyProtection="1">
      <protection locked="0"/>
    </xf>
    <xf numFmtId="3" fontId="0" fillId="0" borderId="13" xfId="0" applyNumberFormat="1" applyBorder="1" applyProtection="1"/>
    <xf numFmtId="0" fontId="0" fillId="0" borderId="14" xfId="0" applyBorder="1" applyProtection="1"/>
    <xf numFmtId="0" fontId="0" fillId="0" borderId="15" xfId="0" applyBorder="1" applyProtection="1"/>
    <xf numFmtId="0" fontId="4" fillId="0" borderId="7" xfId="0" applyFont="1" applyBorder="1" applyProtection="1"/>
    <xf numFmtId="0" fontId="0" fillId="0" borderId="11" xfId="0" applyBorder="1" applyProtection="1"/>
    <xf numFmtId="0" fontId="0" fillId="0" borderId="12" xfId="0" applyBorder="1" applyProtection="1"/>
    <xf numFmtId="0" fontId="4" fillId="0" borderId="0" xfId="0" applyFont="1" applyBorder="1" applyProtection="1"/>
    <xf numFmtId="3" fontId="3" fillId="0" borderId="13" xfId="0" applyNumberFormat="1" applyFont="1" applyBorder="1" applyProtection="1"/>
    <xf numFmtId="0" fontId="3" fillId="0" borderId="13" xfId="0" applyFont="1" applyBorder="1" applyProtection="1"/>
    <xf numFmtId="0" fontId="0" fillId="0" borderId="13" xfId="0" applyBorder="1" applyProtection="1"/>
    <xf numFmtId="0" fontId="0" fillId="0" borderId="5" xfId="0" applyBorder="1" applyProtection="1"/>
    <xf numFmtId="0" fontId="0" fillId="0" borderId="7" xfId="0" applyBorder="1" applyProtection="1"/>
    <xf numFmtId="0" fontId="4" fillId="0" borderId="11" xfId="0" applyFont="1" applyBorder="1" applyProtection="1"/>
    <xf numFmtId="0" fontId="3" fillId="0" borderId="3" xfId="0" applyFont="1" applyBorder="1" applyProtection="1"/>
    <xf numFmtId="4" fontId="4" fillId="3" borderId="2" xfId="0" applyNumberFormat="1" applyFont="1" applyFill="1" applyBorder="1" applyProtection="1">
      <protection locked="0"/>
    </xf>
    <xf numFmtId="0" fontId="0" fillId="4" borderId="4" xfId="0" applyFill="1" applyBorder="1" applyProtection="1"/>
    <xf numFmtId="0" fontId="14" fillId="4" borderId="4" xfId="0" applyFont="1" applyFill="1" applyBorder="1" applyProtection="1"/>
    <xf numFmtId="0" fontId="0" fillId="4" borderId="6" xfId="0" applyFill="1" applyBorder="1" applyProtection="1"/>
    <xf numFmtId="0" fontId="14" fillId="4" borderId="6" xfId="0" applyFont="1" applyFill="1" applyBorder="1" applyProtection="1"/>
    <xf numFmtId="0" fontId="0" fillId="4" borderId="1" xfId="0" applyFill="1" applyBorder="1" applyProtection="1"/>
    <xf numFmtId="0" fontId="14" fillId="4" borderId="1" xfId="0" applyFont="1" applyFill="1" applyBorder="1" applyProtection="1"/>
    <xf numFmtId="0" fontId="0" fillId="4" borderId="2" xfId="0" applyFill="1" applyBorder="1" applyProtection="1"/>
    <xf numFmtId="3" fontId="0" fillId="4" borderId="2" xfId="0" applyNumberFormat="1" applyFill="1" applyBorder="1" applyProtection="1"/>
    <xf numFmtId="4" fontId="0" fillId="4" borderId="2" xfId="0" applyNumberFormat="1" applyFill="1" applyBorder="1" applyProtection="1"/>
    <xf numFmtId="0" fontId="0" fillId="0" borderId="3" xfId="0" applyBorder="1" applyAlignment="1" applyProtection="1">
      <alignment horizontal="right"/>
    </xf>
    <xf numFmtId="0" fontId="0" fillId="0" borderId="13" xfId="0" applyBorder="1" applyAlignment="1">
      <alignment horizontal="right"/>
    </xf>
    <xf numFmtId="0" fontId="21" fillId="0" borderId="0" xfId="0" applyFont="1"/>
  </cellXfs>
  <cellStyles count="2">
    <cellStyle name="Normaali" xfId="0" builtinId="0"/>
    <cellStyle name="Prosenttia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830064317757477"/>
          <c:y val="0.19788000091444966"/>
          <c:w val="0.49934164001837972"/>
          <c:h val="0.4464078592058119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663305182365252E-2"/>
                  <c:y val="-0.4906714776417843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8650173862033803"/>
                  <c:y val="2.38280630169027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4639967656120442"/>
                  <c:y val="-6.56890802539197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5.1521362672999123E-2"/>
                  <c:y val="-6.92226516988206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6.3009861298875522E-2"/>
                  <c:y val="-4.56655087328147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.19588216645188916"/>
                  <c:y val="-2.084794245703781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Kulurak.!$D$33:$D$38</c:f>
              <c:strCache>
                <c:ptCount val="6"/>
                <c:pt idx="0">
                  <c:v>Muuttuvat kulut yhteensä</c:v>
                </c:pt>
                <c:pt idx="1">
                  <c:v>Kiinteät kulut  yhteensä</c:v>
                </c:pt>
                <c:pt idx="2">
                  <c:v>Poistot</c:v>
                </c:pt>
                <c:pt idx="3">
                  <c:v>Rahoituskulut</c:v>
                </c:pt>
                <c:pt idx="4">
                  <c:v>Välittömät verot</c:v>
                </c:pt>
                <c:pt idx="5">
                  <c:v>Tilikauden voitto </c:v>
                </c:pt>
              </c:strCache>
            </c:strRef>
          </c:cat>
          <c:val>
            <c:numRef>
              <c:f>Kulurak.!$G$33:$G$38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5876205807174112E-2"/>
          <c:y val="0.91637286137762985"/>
          <c:w val="0.89591639897756792"/>
          <c:h val="6.478214315651625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4921259845" footer="0.4921259845"/>
    <c:pageSetup paperSize="9" orientation="landscape" horizontalDpi="-4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Kriittinen piste</a:t>
            </a:r>
          </a:p>
        </c:rich>
      </c:tx>
      <c:layout>
        <c:manualLayout>
          <c:xMode val="edge"/>
          <c:yMode val="edge"/>
          <c:x val="0.39336977801326539"/>
          <c:y val="2.9453030555430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605871984798524E-2"/>
          <c:y val="0.13604495066079794"/>
          <c:w val="0.90501930704646494"/>
          <c:h val="0.74193586494393926"/>
        </c:manualLayout>
      </c:layout>
      <c:lineChart>
        <c:grouping val="standard"/>
        <c:varyColors val="0"/>
        <c:ser>
          <c:idx val="0"/>
          <c:order val="0"/>
          <c:tx>
            <c:strRef>
              <c:f>Kr.piste!$A$6</c:f>
              <c:strCache>
                <c:ptCount val="1"/>
                <c:pt idx="0">
                  <c:v>Liikevaihto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Kr.piste!$B$5:$J$5</c:f>
              <c:strCache>
                <c:ptCount val="9"/>
                <c:pt idx="0">
                  <c:v> </c:v>
                </c:pt>
                <c:pt idx="1">
                  <c:v>0 %</c:v>
                </c:pt>
                <c:pt idx="2">
                  <c:v>20 %</c:v>
                </c:pt>
                <c:pt idx="3">
                  <c:v>40 %</c:v>
                </c:pt>
                <c:pt idx="4">
                  <c:v>60 %</c:v>
                </c:pt>
                <c:pt idx="5">
                  <c:v>80 %</c:v>
                </c:pt>
                <c:pt idx="6">
                  <c:v>100 %</c:v>
                </c:pt>
                <c:pt idx="7">
                  <c:v>120 %</c:v>
                </c:pt>
                <c:pt idx="8">
                  <c:v>140 %</c:v>
                </c:pt>
              </c:strCache>
            </c:strRef>
          </c:cat>
          <c:val>
            <c:numRef>
              <c:f>Kr.piste!$B$6:$J$6</c:f>
              <c:numCache>
                <c:formatCode>0</c:formatCode>
                <c:ptCount val="9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Kr.piste!$A$8</c:f>
              <c:strCache>
                <c:ptCount val="1"/>
                <c:pt idx="0">
                  <c:v>Kiinteät kulut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Kr.piste!$B$5:$J$5</c:f>
              <c:strCache>
                <c:ptCount val="9"/>
                <c:pt idx="0">
                  <c:v> </c:v>
                </c:pt>
                <c:pt idx="1">
                  <c:v>0 %</c:v>
                </c:pt>
                <c:pt idx="2">
                  <c:v>20 %</c:v>
                </c:pt>
                <c:pt idx="3">
                  <c:v>40 %</c:v>
                </c:pt>
                <c:pt idx="4">
                  <c:v>60 %</c:v>
                </c:pt>
                <c:pt idx="5">
                  <c:v>80 %</c:v>
                </c:pt>
                <c:pt idx="6">
                  <c:v>100 %</c:v>
                </c:pt>
                <c:pt idx="7">
                  <c:v>120 %</c:v>
                </c:pt>
                <c:pt idx="8">
                  <c:v>140 %</c:v>
                </c:pt>
              </c:strCache>
            </c:strRef>
          </c:cat>
          <c:val>
            <c:numRef>
              <c:f>Kr.piste!$B$8:$J$8</c:f>
              <c:numCache>
                <c:formatCode>0</c:formatCode>
                <c:ptCount val="9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Kr.piste!$A$9</c:f>
              <c:strCache>
                <c:ptCount val="1"/>
                <c:pt idx="0">
                  <c:v>Muuttuvat ja kiinteät kulut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Kr.piste!$B$5:$J$5</c:f>
              <c:strCache>
                <c:ptCount val="9"/>
                <c:pt idx="0">
                  <c:v> </c:v>
                </c:pt>
                <c:pt idx="1">
                  <c:v>0 %</c:v>
                </c:pt>
                <c:pt idx="2">
                  <c:v>20 %</c:v>
                </c:pt>
                <c:pt idx="3">
                  <c:v>40 %</c:v>
                </c:pt>
                <c:pt idx="4">
                  <c:v>60 %</c:v>
                </c:pt>
                <c:pt idx="5">
                  <c:v>80 %</c:v>
                </c:pt>
                <c:pt idx="6">
                  <c:v>100 %</c:v>
                </c:pt>
                <c:pt idx="7">
                  <c:v>120 %</c:v>
                </c:pt>
                <c:pt idx="8">
                  <c:v>140 %</c:v>
                </c:pt>
              </c:strCache>
            </c:strRef>
          </c:cat>
          <c:val>
            <c:numRef>
              <c:f>Kr.piste!$B$9:$J$9</c:f>
              <c:numCache>
                <c:formatCode>0</c:formatCode>
                <c:ptCount val="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Kr.piste!$A$10</c:f>
              <c:strCache>
                <c:ptCount val="1"/>
                <c:pt idx="0">
                  <c:v>Voitto/tappio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Kr.piste!$B$5:$J$5</c:f>
              <c:strCache>
                <c:ptCount val="9"/>
                <c:pt idx="0">
                  <c:v> </c:v>
                </c:pt>
                <c:pt idx="1">
                  <c:v>0 %</c:v>
                </c:pt>
                <c:pt idx="2">
                  <c:v>20 %</c:v>
                </c:pt>
                <c:pt idx="3">
                  <c:v>40 %</c:v>
                </c:pt>
                <c:pt idx="4">
                  <c:v>60 %</c:v>
                </c:pt>
                <c:pt idx="5">
                  <c:v>80 %</c:v>
                </c:pt>
                <c:pt idx="6">
                  <c:v>100 %</c:v>
                </c:pt>
                <c:pt idx="7">
                  <c:v>120 %</c:v>
                </c:pt>
                <c:pt idx="8">
                  <c:v>140 %</c:v>
                </c:pt>
              </c:strCache>
            </c:strRef>
          </c:cat>
          <c:val>
            <c:numRef>
              <c:f>Kr.piste!$B$10:$J$10</c:f>
              <c:numCache>
                <c:formatCode>General</c:formatCode>
                <c:ptCount val="9"/>
                <c:pt idx="2" formatCode="0">
                  <c:v>0</c:v>
                </c:pt>
                <c:pt idx="3" formatCode="0">
                  <c:v>0</c:v>
                </c:pt>
                <c:pt idx="4" formatCode="0">
                  <c:v>0</c:v>
                </c:pt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865408"/>
        <c:axId val="84866944"/>
      </c:lineChart>
      <c:catAx>
        <c:axId val="84865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84866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866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€</a:t>
                </a:r>
              </a:p>
            </c:rich>
          </c:tx>
          <c:layout>
            <c:manualLayout>
              <c:xMode val="edge"/>
              <c:yMode val="edge"/>
              <c:x val="1.7921174396959703E-2"/>
              <c:y val="0.4936888931195966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848654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3620169109206939E-2"/>
          <c:y val="0.94670455356740824"/>
          <c:w val="0.62634504517374157"/>
          <c:h val="4.06732326717849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4921259845" footer="0.4921259845"/>
    <c:pageSetup paperSize="9" orientation="landscape" horizontalDpi="300" verticalDpi="30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129540</xdr:colOff>
      <xdr:row>15</xdr:row>
      <xdr:rowOff>22860</xdr:rowOff>
    </xdr:from>
    <xdr:to>
      <xdr:col>5</xdr:col>
      <xdr:colOff>68580</xdr:colOff>
      <xdr:row>15</xdr:row>
      <xdr:rowOff>22860</xdr:rowOff>
    </xdr:to>
    <xdr:sp macro="" textlink="">
      <xdr:nvSpPr>
        <xdr:cNvPr id="2137" name="Line 89"/>
        <xdr:cNvSpPr>
          <a:spLocks noChangeShapeType="1"/>
        </xdr:cNvSpPr>
      </xdr:nvSpPr>
      <xdr:spPr bwMode="auto">
        <a:xfrm>
          <a:off x="2865120" y="2308860"/>
          <a:ext cx="21640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411480</xdr:colOff>
      <xdr:row>15</xdr:row>
      <xdr:rowOff>30480</xdr:rowOff>
    </xdr:from>
    <xdr:to>
      <xdr:col>5</xdr:col>
      <xdr:colOff>411480</xdr:colOff>
      <xdr:row>16</xdr:row>
      <xdr:rowOff>15240</xdr:rowOff>
    </xdr:to>
    <xdr:sp macro="" textlink="">
      <xdr:nvSpPr>
        <xdr:cNvPr id="2138" name="Line 90"/>
        <xdr:cNvSpPr>
          <a:spLocks noChangeShapeType="1"/>
        </xdr:cNvSpPr>
      </xdr:nvSpPr>
      <xdr:spPr bwMode="auto">
        <a:xfrm>
          <a:off x="5372100" y="2316480"/>
          <a:ext cx="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487680</xdr:colOff>
      <xdr:row>24</xdr:row>
      <xdr:rowOff>91440</xdr:rowOff>
    </xdr:from>
    <xdr:to>
      <xdr:col>5</xdr:col>
      <xdr:colOff>487680</xdr:colOff>
      <xdr:row>26</xdr:row>
      <xdr:rowOff>121920</xdr:rowOff>
    </xdr:to>
    <xdr:sp macro="" textlink="">
      <xdr:nvSpPr>
        <xdr:cNvPr id="2139" name="Line 91"/>
        <xdr:cNvSpPr>
          <a:spLocks noChangeShapeType="1"/>
        </xdr:cNvSpPr>
      </xdr:nvSpPr>
      <xdr:spPr bwMode="auto">
        <a:xfrm>
          <a:off x="5448300" y="3352800"/>
          <a:ext cx="0" cy="3657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480060</xdr:colOff>
      <xdr:row>33</xdr:row>
      <xdr:rowOff>30480</xdr:rowOff>
    </xdr:from>
    <xdr:to>
      <xdr:col>5</xdr:col>
      <xdr:colOff>480060</xdr:colOff>
      <xdr:row>33</xdr:row>
      <xdr:rowOff>114300</xdr:rowOff>
    </xdr:to>
    <xdr:sp macro="" textlink="">
      <xdr:nvSpPr>
        <xdr:cNvPr id="2141" name="Line 93"/>
        <xdr:cNvSpPr>
          <a:spLocks noChangeShapeType="1"/>
        </xdr:cNvSpPr>
      </xdr:nvSpPr>
      <xdr:spPr bwMode="auto">
        <a:xfrm>
          <a:off x="5440680" y="4602480"/>
          <a:ext cx="0" cy="838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480060</xdr:colOff>
      <xdr:row>67</xdr:row>
      <xdr:rowOff>7620</xdr:rowOff>
    </xdr:from>
    <xdr:to>
      <xdr:col>5</xdr:col>
      <xdr:colOff>480060</xdr:colOff>
      <xdr:row>67</xdr:row>
      <xdr:rowOff>137160</xdr:rowOff>
    </xdr:to>
    <xdr:sp macro="" textlink="">
      <xdr:nvSpPr>
        <xdr:cNvPr id="2142" name="Line 94"/>
        <xdr:cNvSpPr>
          <a:spLocks noChangeShapeType="1"/>
        </xdr:cNvSpPr>
      </xdr:nvSpPr>
      <xdr:spPr bwMode="auto">
        <a:xfrm>
          <a:off x="5440680" y="9608820"/>
          <a:ext cx="0" cy="1295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502920</xdr:colOff>
      <xdr:row>85</xdr:row>
      <xdr:rowOff>15240</xdr:rowOff>
    </xdr:from>
    <xdr:to>
      <xdr:col>5</xdr:col>
      <xdr:colOff>502920</xdr:colOff>
      <xdr:row>85</xdr:row>
      <xdr:rowOff>175260</xdr:rowOff>
    </xdr:to>
    <xdr:sp macro="" textlink="">
      <xdr:nvSpPr>
        <xdr:cNvPr id="2143" name="Line 95"/>
        <xdr:cNvSpPr>
          <a:spLocks noChangeShapeType="1"/>
        </xdr:cNvSpPr>
      </xdr:nvSpPr>
      <xdr:spPr bwMode="auto">
        <a:xfrm>
          <a:off x="5463540" y="12252960"/>
          <a:ext cx="0" cy="1600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12</xdr:row>
      <xdr:rowOff>121920</xdr:rowOff>
    </xdr:from>
    <xdr:to>
      <xdr:col>7</xdr:col>
      <xdr:colOff>7620</xdr:colOff>
      <xdr:row>51</xdr:row>
      <xdr:rowOff>30480</xdr:rowOff>
    </xdr:to>
    <xdr:graphicFrame macro="">
      <xdr:nvGraphicFramePr>
        <xdr:cNvPr id="1043" name="Kaavio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160020</xdr:rowOff>
    </xdr:from>
    <xdr:to>
      <xdr:col>13</xdr:col>
      <xdr:colOff>556260</xdr:colOff>
      <xdr:row>35</xdr:row>
      <xdr:rowOff>60960</xdr:rowOff>
    </xdr:to>
    <xdr:graphicFrame macro="">
      <xdr:nvGraphicFramePr>
        <xdr:cNvPr id="4097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28575</xdr:rowOff>
        </xdr:from>
        <xdr:to>
          <xdr:col>10</xdr:col>
          <xdr:colOff>523875</xdr:colOff>
          <xdr:row>53</xdr:row>
          <xdr:rowOff>104775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56</xdr:row>
          <xdr:rowOff>104775</xdr:rowOff>
        </xdr:from>
        <xdr:to>
          <xdr:col>10</xdr:col>
          <xdr:colOff>561975</xdr:colOff>
          <xdr:row>79</xdr:row>
          <xdr:rowOff>38100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3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1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1"/>
  <sheetViews>
    <sheetView showGridLines="0" showZeros="0" tabSelected="1" topLeftCell="B1" zoomScale="85" zoomScaleNormal="85" workbookViewId="0">
      <selection activeCell="F18" sqref="F18"/>
    </sheetView>
  </sheetViews>
  <sheetFormatPr defaultColWidth="9.140625" defaultRowHeight="12.75" x14ac:dyDescent="0.2"/>
  <cols>
    <col min="1" max="1" width="9" style="28" hidden="1" customWidth="1"/>
    <col min="2" max="2" width="0.42578125" style="28" customWidth="1"/>
    <col min="3" max="3" width="23.140625" style="28" customWidth="1"/>
    <col min="4" max="4" width="9.5703125" style="28" customWidth="1"/>
    <col min="5" max="5" width="11.5703125" style="28" customWidth="1"/>
    <col min="6" max="6" width="12.85546875" style="28" customWidth="1"/>
    <col min="7" max="7" width="13.42578125" style="28" customWidth="1"/>
    <col min="8" max="8" width="13.140625" style="28" customWidth="1"/>
    <col min="9" max="9" width="13.5703125" style="28" customWidth="1"/>
    <col min="10" max="10" width="12" style="28" customWidth="1"/>
    <col min="11" max="11" width="9.140625" style="28"/>
    <col min="12" max="12" width="10.140625" style="28" customWidth="1"/>
    <col min="13" max="16384" width="9.140625" style="28"/>
  </cols>
  <sheetData>
    <row r="1" spans="2:10" x14ac:dyDescent="0.2">
      <c r="C1" s="28" t="s">
        <v>79</v>
      </c>
      <c r="D1" s="95" t="s">
        <v>107</v>
      </c>
      <c r="E1" s="59"/>
      <c r="F1" s="60"/>
      <c r="I1" s="85">
        <f ca="1">NOW()</f>
        <v>41959.951634490739</v>
      </c>
    </row>
    <row r="2" spans="2:10" x14ac:dyDescent="0.2">
      <c r="C2" s="28" t="s">
        <v>80</v>
      </c>
      <c r="D2" s="95"/>
      <c r="E2" s="59"/>
      <c r="F2" s="60"/>
    </row>
    <row r="4" spans="2:10" x14ac:dyDescent="0.2">
      <c r="I4" s="27"/>
      <c r="J4" s="28" t="s">
        <v>104</v>
      </c>
    </row>
    <row r="5" spans="2:10" x14ac:dyDescent="0.2">
      <c r="I5" s="21"/>
      <c r="J5" s="28" t="s">
        <v>105</v>
      </c>
    </row>
    <row r="6" spans="2:10" x14ac:dyDescent="0.2">
      <c r="B6" s="28">
        <f>'Kulut '!B14</f>
        <v>0</v>
      </c>
    </row>
    <row r="7" spans="2:10" x14ac:dyDescent="0.2">
      <c r="C7" s="29" t="s">
        <v>56</v>
      </c>
    </row>
    <row r="9" spans="2:10" ht="12.75" customHeight="1" x14ac:dyDescent="0.3">
      <c r="C9" s="30"/>
    </row>
    <row r="10" spans="2:10" ht="12.75" customHeight="1" x14ac:dyDescent="0.2">
      <c r="C10" s="31" t="s">
        <v>51</v>
      </c>
      <c r="D10" s="32" t="s">
        <v>44</v>
      </c>
      <c r="E10" s="32" t="s">
        <v>45</v>
      </c>
      <c r="F10" s="32" t="s">
        <v>102</v>
      </c>
      <c r="G10" s="33" t="s">
        <v>146</v>
      </c>
      <c r="H10" s="32" t="s">
        <v>102</v>
      </c>
      <c r="I10" s="34" t="s">
        <v>103</v>
      </c>
    </row>
    <row r="11" spans="2:10" ht="12.75" customHeight="1" x14ac:dyDescent="0.3">
      <c r="C11" s="35"/>
      <c r="D11" s="36" t="s">
        <v>47</v>
      </c>
      <c r="E11" s="37" t="s">
        <v>83</v>
      </c>
      <c r="F11" s="38" t="s">
        <v>84</v>
      </c>
      <c r="G11" s="37" t="s">
        <v>147</v>
      </c>
      <c r="H11" s="37" t="s">
        <v>49</v>
      </c>
      <c r="I11" s="39" t="s">
        <v>85</v>
      </c>
    </row>
    <row r="12" spans="2:10" ht="12.75" customHeight="1" x14ac:dyDescent="0.3">
      <c r="C12" s="40"/>
      <c r="D12" s="41" t="s">
        <v>46</v>
      </c>
      <c r="E12" s="41" t="s">
        <v>48</v>
      </c>
      <c r="F12" s="41" t="s">
        <v>50</v>
      </c>
      <c r="G12" s="41" t="s">
        <v>50</v>
      </c>
      <c r="H12" s="41" t="s">
        <v>85</v>
      </c>
      <c r="I12" s="42"/>
    </row>
    <row r="13" spans="2:10" ht="15" customHeight="1" x14ac:dyDescent="0.2">
      <c r="C13" s="109" t="s">
        <v>153</v>
      </c>
      <c r="D13" s="23">
        <v>0</v>
      </c>
      <c r="E13" s="24">
        <v>0</v>
      </c>
      <c r="F13" s="24">
        <v>0</v>
      </c>
      <c r="G13" s="20">
        <f t="shared" ref="G13:G18" si="0">D13*E13</f>
        <v>0</v>
      </c>
      <c r="H13" s="20">
        <f t="shared" ref="H13:H18" si="1">D13*F13</f>
        <v>0</v>
      </c>
      <c r="I13" s="20">
        <f t="shared" ref="I13:I18" si="2">G13-H13</f>
        <v>0</v>
      </c>
    </row>
    <row r="14" spans="2:10" ht="15" customHeight="1" x14ac:dyDescent="0.2">
      <c r="C14" s="21"/>
      <c r="D14" s="21">
        <f>D13</f>
        <v>0</v>
      </c>
      <c r="E14" s="27"/>
      <c r="F14" s="27">
        <v>0</v>
      </c>
      <c r="G14" s="21">
        <f t="shared" si="0"/>
        <v>0</v>
      </c>
      <c r="H14" s="21">
        <f t="shared" si="1"/>
        <v>0</v>
      </c>
      <c r="I14" s="21">
        <f t="shared" si="2"/>
        <v>0</v>
      </c>
    </row>
    <row r="15" spans="2:10" ht="15" customHeight="1" x14ac:dyDescent="0.2">
      <c r="C15" s="110" t="s">
        <v>154</v>
      </c>
      <c r="D15" s="26">
        <v>0</v>
      </c>
      <c r="E15" s="27">
        <v>0</v>
      </c>
      <c r="F15" s="27">
        <v>0</v>
      </c>
      <c r="G15" s="21">
        <f t="shared" si="0"/>
        <v>0</v>
      </c>
      <c r="H15" s="21">
        <f t="shared" si="1"/>
        <v>0</v>
      </c>
      <c r="I15" s="21">
        <f t="shared" si="2"/>
        <v>0</v>
      </c>
    </row>
    <row r="16" spans="2:10" ht="15" customHeight="1" x14ac:dyDescent="0.2">
      <c r="C16" s="21">
        <f>C14</f>
        <v>0</v>
      </c>
      <c r="D16" s="21">
        <f>D15</f>
        <v>0</v>
      </c>
      <c r="E16" s="21"/>
      <c r="F16" s="27">
        <v>0</v>
      </c>
      <c r="G16" s="21">
        <f t="shared" si="0"/>
        <v>0</v>
      </c>
      <c r="H16" s="21">
        <f t="shared" si="1"/>
        <v>0</v>
      </c>
      <c r="I16" s="21">
        <f t="shared" si="2"/>
        <v>0</v>
      </c>
    </row>
    <row r="17" spans="3:9" ht="15" customHeight="1" x14ac:dyDescent="0.2">
      <c r="C17" s="110" t="s">
        <v>155</v>
      </c>
      <c r="D17" s="26">
        <v>0</v>
      </c>
      <c r="E17" s="27">
        <v>0</v>
      </c>
      <c r="F17" s="125">
        <v>0</v>
      </c>
      <c r="G17" s="21">
        <f t="shared" si="0"/>
        <v>0</v>
      </c>
      <c r="H17" s="21">
        <f t="shared" si="1"/>
        <v>0</v>
      </c>
      <c r="I17" s="21">
        <f t="shared" si="2"/>
        <v>0</v>
      </c>
    </row>
    <row r="18" spans="3:9" ht="15" customHeight="1" x14ac:dyDescent="0.2">
      <c r="C18" s="21">
        <f>C16</f>
        <v>0</v>
      </c>
      <c r="D18" s="21">
        <f>D17</f>
        <v>0</v>
      </c>
      <c r="E18" s="21"/>
      <c r="F18" s="27">
        <v>0</v>
      </c>
      <c r="G18" s="21">
        <f t="shared" si="0"/>
        <v>0</v>
      </c>
      <c r="H18" s="21">
        <f t="shared" si="1"/>
        <v>0</v>
      </c>
      <c r="I18" s="21">
        <f t="shared" si="2"/>
        <v>0</v>
      </c>
    </row>
    <row r="19" spans="3:9" x14ac:dyDescent="0.2">
      <c r="C19" s="29" t="s">
        <v>35</v>
      </c>
      <c r="D19" s="21">
        <f>D13+D15+D17</f>
        <v>0</v>
      </c>
      <c r="G19" s="22">
        <f>SUM(G13:G18)</f>
        <v>0</v>
      </c>
      <c r="H19" s="22">
        <f>SUM(H13:H18)</f>
        <v>0</v>
      </c>
      <c r="I19" s="22">
        <f>SUM(I13:I18)</f>
        <v>0</v>
      </c>
    </row>
    <row r="21" spans="3:9" x14ac:dyDescent="0.2">
      <c r="C21" s="101" t="s">
        <v>125</v>
      </c>
    </row>
    <row r="22" spans="3:9" x14ac:dyDescent="0.2">
      <c r="D22" s="28" t="s">
        <v>52</v>
      </c>
      <c r="G22" s="86">
        <f>G19</f>
        <v>0</v>
      </c>
      <c r="H22" s="29" t="s">
        <v>86</v>
      </c>
    </row>
    <row r="23" spans="3:9" x14ac:dyDescent="0.2">
      <c r="D23" s="101" t="s">
        <v>148</v>
      </c>
      <c r="G23" s="86">
        <f>I19</f>
        <v>0</v>
      </c>
      <c r="H23" s="29" t="s">
        <v>86</v>
      </c>
    </row>
    <row r="24" spans="3:9" x14ac:dyDescent="0.2">
      <c r="C24" s="29"/>
    </row>
    <row r="27" spans="3:9" ht="12.75" customHeight="1" x14ac:dyDescent="0.2"/>
    <row r="28" spans="3:9" ht="12.75" customHeight="1" x14ac:dyDescent="0.2"/>
    <row r="31" spans="3:9" hidden="1" x14ac:dyDescent="0.2">
      <c r="E31" s="101">
        <f>100/114</f>
        <v>0.8771929824561403</v>
      </c>
    </row>
    <row r="32" spans="3:9" hidden="1" x14ac:dyDescent="0.2">
      <c r="E32" s="28">
        <v>7</v>
      </c>
    </row>
    <row r="33" spans="5:7" hidden="1" x14ac:dyDescent="0.2">
      <c r="E33" s="28">
        <f>E32*E31</f>
        <v>6.140350877192982</v>
      </c>
    </row>
    <row r="34" spans="5:7" ht="20.45" customHeight="1" x14ac:dyDescent="0.2"/>
    <row r="38" spans="5:7" ht="20.25" customHeight="1" x14ac:dyDescent="0.2">
      <c r="G38" s="43"/>
    </row>
    <row r="39" spans="5:7" x14ac:dyDescent="0.2">
      <c r="G39" s="43"/>
    </row>
    <row r="51" spans="3:3" x14ac:dyDescent="0.2">
      <c r="C51" s="28">
        <f>'Kulut '!D9</f>
        <v>0</v>
      </c>
    </row>
  </sheetData>
  <phoneticPr fontId="0" type="noConversion"/>
  <pageMargins left="0.56999999999999995" right="0.31" top="0.87" bottom="0.76" header="0.4921259845" footer="0.492125984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97"/>
  <sheetViews>
    <sheetView showGridLines="0" showZeros="0" topLeftCell="A109" zoomScale="85" zoomScaleNormal="85" workbookViewId="0">
      <selection activeCell="J134" sqref="J134"/>
    </sheetView>
  </sheetViews>
  <sheetFormatPr defaultColWidth="9.140625" defaultRowHeight="12.75" x14ac:dyDescent="0.2"/>
  <cols>
    <col min="1" max="1" width="35.85546875" style="48" customWidth="1"/>
    <col min="2" max="2" width="12.42578125" style="48" customWidth="1"/>
    <col min="3" max="3" width="10.140625" style="48" customWidth="1"/>
    <col min="4" max="4" width="9.5703125" style="48" customWidth="1"/>
    <col min="5" max="5" width="12.5703125" style="48" customWidth="1"/>
    <col min="6" max="6" width="12.42578125" style="50" customWidth="1"/>
    <col min="7" max="7" width="9.5703125" style="48" customWidth="1"/>
    <col min="8" max="14" width="9.140625" style="48"/>
    <col min="15" max="15" width="11.42578125" style="48" customWidth="1"/>
    <col min="16" max="16" width="9.140625" style="48"/>
    <col min="17" max="17" width="17.42578125" style="48" customWidth="1"/>
    <col min="18" max="16384" width="9.140625" style="48"/>
  </cols>
  <sheetData>
    <row r="1" spans="1:7" ht="18" x14ac:dyDescent="0.25">
      <c r="A1" s="49"/>
      <c r="B1" s="49" t="s">
        <v>108</v>
      </c>
      <c r="F1"/>
      <c r="G1" s="51"/>
    </row>
    <row r="2" spans="1:7" ht="21.75" customHeight="1" x14ac:dyDescent="0.2"/>
    <row r="4" spans="1:7" x14ac:dyDescent="0.2">
      <c r="A4" s="48" t="str">
        <f>'Arvioitu myynti'!C1</f>
        <v>Yritys:</v>
      </c>
      <c r="B4" s="56" t="str">
        <f>'Arvioitu myynti'!D1</f>
        <v>Tapahtumaruokailu</v>
      </c>
      <c r="C4" s="56"/>
      <c r="D4" s="56"/>
      <c r="E4" s="26"/>
      <c r="F4" s="99" t="s">
        <v>109</v>
      </c>
    </row>
    <row r="5" spans="1:7" x14ac:dyDescent="0.2">
      <c r="A5" s="48" t="str">
        <f>'Arvioitu myynti'!C2</f>
        <v xml:space="preserve">Laatija </v>
      </c>
      <c r="B5" s="56">
        <f>'Arvioitu myynti'!D2</f>
        <v>0</v>
      </c>
      <c r="C5" s="56"/>
      <c r="D5" s="56"/>
      <c r="E5" s="21"/>
      <c r="F5" s="99" t="s">
        <v>110</v>
      </c>
    </row>
    <row r="7" spans="1:7" hidden="1" x14ac:dyDescent="0.2">
      <c r="A7" s="52" t="s">
        <v>106</v>
      </c>
      <c r="D7" s="28"/>
      <c r="F7" s="53"/>
    </row>
    <row r="8" spans="1:7" hidden="1" x14ac:dyDescent="0.2">
      <c r="A8" s="54" t="s">
        <v>34</v>
      </c>
      <c r="C8" s="54" t="s">
        <v>33</v>
      </c>
      <c r="F8" s="48"/>
    </row>
    <row r="9" spans="1:7" hidden="1" x14ac:dyDescent="0.2">
      <c r="A9" s="55" t="s">
        <v>97</v>
      </c>
      <c r="B9" s="26">
        <v>0</v>
      </c>
      <c r="C9" s="56" t="s">
        <v>37</v>
      </c>
      <c r="D9" s="56"/>
      <c r="E9" s="56"/>
      <c r="F9" s="26">
        <v>0</v>
      </c>
    </row>
    <row r="10" spans="1:7" hidden="1" x14ac:dyDescent="0.2">
      <c r="A10" s="57" t="s">
        <v>96</v>
      </c>
      <c r="B10" s="26">
        <v>0</v>
      </c>
      <c r="C10" s="56" t="s">
        <v>100</v>
      </c>
      <c r="D10" s="56"/>
      <c r="E10" s="56"/>
      <c r="F10" s="26">
        <v>0</v>
      </c>
    </row>
    <row r="11" spans="1:7" hidden="1" x14ac:dyDescent="0.2">
      <c r="A11" s="57" t="s">
        <v>98</v>
      </c>
      <c r="B11" s="26"/>
      <c r="C11" s="56"/>
      <c r="D11" s="56"/>
      <c r="E11" s="56"/>
      <c r="F11" s="26">
        <v>0</v>
      </c>
    </row>
    <row r="12" spans="1:7" hidden="1" x14ac:dyDescent="0.2">
      <c r="A12" s="55" t="s">
        <v>36</v>
      </c>
      <c r="B12" s="26"/>
      <c r="C12" s="56" t="s">
        <v>99</v>
      </c>
      <c r="D12" s="56"/>
      <c r="E12" s="56"/>
      <c r="F12" s="21">
        <f>B13-SUM(F9:F11)</f>
        <v>0</v>
      </c>
    </row>
    <row r="13" spans="1:7" ht="13.5" hidden="1" customHeight="1" x14ac:dyDescent="0.2">
      <c r="A13" s="54" t="s">
        <v>87</v>
      </c>
      <c r="B13" s="22">
        <f>SUM(B9:B12)</f>
        <v>0</v>
      </c>
      <c r="C13" s="58" t="s">
        <v>88</v>
      </c>
      <c r="D13" s="56"/>
      <c r="E13" s="56"/>
      <c r="F13" s="22">
        <f>SUM(F9:F12)</f>
        <v>0</v>
      </c>
    </row>
    <row r="14" spans="1:7" ht="12" hidden="1" customHeight="1" x14ac:dyDescent="0.2">
      <c r="B14" s="56"/>
      <c r="C14" s="56"/>
      <c r="D14" s="56"/>
      <c r="E14" s="56"/>
    </row>
    <row r="15" spans="1:7" x14ac:dyDescent="0.2">
      <c r="A15" s="52"/>
      <c r="B15" s="48">
        <v>0</v>
      </c>
      <c r="F15" s="61"/>
    </row>
    <row r="16" spans="1:7" x14ac:dyDescent="0.2">
      <c r="A16" s="54" t="s">
        <v>142</v>
      </c>
      <c r="B16" s="67"/>
      <c r="F16" s="62" t="s">
        <v>69</v>
      </c>
    </row>
    <row r="17" spans="1:17" x14ac:dyDescent="0.2">
      <c r="A17" s="54"/>
      <c r="B17" s="91"/>
    </row>
    <row r="18" spans="1:17" x14ac:dyDescent="0.2">
      <c r="A18" s="55" t="s">
        <v>140</v>
      </c>
      <c r="B18" s="63"/>
      <c r="D18" s="55" t="s">
        <v>141</v>
      </c>
      <c r="F18" s="21">
        <f>(B16/(100-B18)*B18)</f>
        <v>0</v>
      </c>
      <c r="I18" s="64"/>
    </row>
    <row r="19" spans="1:17" x14ac:dyDescent="0.2">
      <c r="A19" s="54"/>
    </row>
    <row r="20" spans="1:17" hidden="1" x14ac:dyDescent="0.2">
      <c r="A20" s="54"/>
      <c r="I20" s="50"/>
    </row>
    <row r="21" spans="1:17" hidden="1" x14ac:dyDescent="0.2">
      <c r="M21" s="65"/>
      <c r="O21" s="66"/>
      <c r="Q21" s="66"/>
    </row>
    <row r="22" spans="1:17" hidden="1" x14ac:dyDescent="0.2">
      <c r="A22" s="48" t="s">
        <v>89</v>
      </c>
      <c r="B22" s="21">
        <f>F11+F12</f>
        <v>0</v>
      </c>
    </row>
    <row r="23" spans="1:17" hidden="1" x14ac:dyDescent="0.2">
      <c r="A23" s="48" t="s">
        <v>2</v>
      </c>
      <c r="B23" s="25"/>
      <c r="D23" s="48" t="s">
        <v>1</v>
      </c>
      <c r="F23" s="21">
        <f>IF(F12&gt;0,B22/B23,0)</f>
        <v>0</v>
      </c>
    </row>
    <row r="24" spans="1:17" hidden="1" x14ac:dyDescent="0.2">
      <c r="A24" s="48" t="s">
        <v>0</v>
      </c>
      <c r="B24" s="67">
        <v>0</v>
      </c>
      <c r="D24" s="48" t="s">
        <v>3</v>
      </c>
      <c r="F24" s="21">
        <f>B22*B24/100</f>
        <v>0</v>
      </c>
    </row>
    <row r="25" spans="1:17" hidden="1" x14ac:dyDescent="0.2"/>
    <row r="26" spans="1:17" ht="12.95" hidden="1" customHeight="1" x14ac:dyDescent="0.2"/>
    <row r="27" spans="1:17" hidden="1" x14ac:dyDescent="0.2">
      <c r="A27" s="54" t="s">
        <v>90</v>
      </c>
      <c r="B27" s="68">
        <f>B10</f>
        <v>0</v>
      </c>
    </row>
    <row r="28" spans="1:17" hidden="1" x14ac:dyDescent="0.2">
      <c r="A28" s="48" t="s">
        <v>4</v>
      </c>
      <c r="B28" s="26">
        <v>0</v>
      </c>
      <c r="D28" s="48" t="s">
        <v>5</v>
      </c>
      <c r="F28" s="21">
        <f>IF(B27&lt;1,0,B27/B28)</f>
        <v>0</v>
      </c>
    </row>
    <row r="29" spans="1:17" hidden="1" x14ac:dyDescent="0.2">
      <c r="F29" s="43"/>
    </row>
    <row r="30" spans="1:17" hidden="1" x14ac:dyDescent="0.2">
      <c r="A30" s="54" t="s">
        <v>91</v>
      </c>
      <c r="B30" s="68">
        <f>B9</f>
        <v>0</v>
      </c>
      <c r="F30" s="43"/>
    </row>
    <row r="31" spans="1:17" hidden="1" x14ac:dyDescent="0.2">
      <c r="A31" s="48" t="s">
        <v>4</v>
      </c>
      <c r="B31" s="26"/>
      <c r="D31" s="48" t="s">
        <v>6</v>
      </c>
      <c r="F31" s="21">
        <f>IF(B30&lt;1,0,B30/B31)</f>
        <v>0</v>
      </c>
    </row>
    <row r="32" spans="1:17" hidden="1" x14ac:dyDescent="0.2">
      <c r="F32" s="43"/>
    </row>
    <row r="33" spans="1:6" hidden="1" x14ac:dyDescent="0.2">
      <c r="D33" s="48" t="s">
        <v>60</v>
      </c>
      <c r="F33" s="21">
        <f>MAX(F23,(F28+F31))</f>
        <v>0</v>
      </c>
    </row>
    <row r="34" spans="1:6" ht="11.1" hidden="1" customHeight="1" x14ac:dyDescent="0.2">
      <c r="F34" s="87"/>
    </row>
    <row r="35" spans="1:6" ht="11.1" hidden="1" customHeight="1" x14ac:dyDescent="0.2">
      <c r="C35" s="54"/>
      <c r="F35" s="22">
        <f>B16+F18+F24+F33</f>
        <v>0</v>
      </c>
    </row>
    <row r="36" spans="1:6" hidden="1" x14ac:dyDescent="0.2">
      <c r="A36" s="54"/>
      <c r="F36" s="43"/>
    </row>
    <row r="37" spans="1:6" hidden="1" x14ac:dyDescent="0.2">
      <c r="F37" s="43"/>
    </row>
    <row r="38" spans="1:6" hidden="1" x14ac:dyDescent="0.2">
      <c r="A38" s="55" t="s">
        <v>111</v>
      </c>
      <c r="B38" s="26">
        <v>1000</v>
      </c>
      <c r="D38" s="48" t="s">
        <v>7</v>
      </c>
      <c r="F38" s="21">
        <f>B38*1.54*B39</f>
        <v>1540</v>
      </c>
    </row>
    <row r="39" spans="1:6" hidden="1" x14ac:dyDescent="0.2">
      <c r="A39" s="48" t="s">
        <v>38</v>
      </c>
      <c r="B39" s="26">
        <v>1</v>
      </c>
      <c r="D39" s="69" t="s">
        <v>54</v>
      </c>
      <c r="F39" s="87"/>
    </row>
    <row r="40" spans="1:6" hidden="1" x14ac:dyDescent="0.2">
      <c r="B40" s="53"/>
      <c r="F40" s="87"/>
    </row>
    <row r="41" spans="1:6" hidden="1" x14ac:dyDescent="0.2">
      <c r="A41" s="48" t="s">
        <v>92</v>
      </c>
      <c r="B41" s="26">
        <v>0</v>
      </c>
      <c r="D41" s="48" t="s">
        <v>7</v>
      </c>
      <c r="F41" s="21">
        <f>B41*1.7*B42*B43</f>
        <v>0</v>
      </c>
    </row>
    <row r="42" spans="1:6" hidden="1" x14ac:dyDescent="0.2">
      <c r="A42" s="48" t="s">
        <v>39</v>
      </c>
      <c r="B42" s="27">
        <v>0</v>
      </c>
      <c r="D42" s="69" t="s">
        <v>53</v>
      </c>
      <c r="F42" s="87"/>
    </row>
    <row r="43" spans="1:6" hidden="1" x14ac:dyDescent="0.2">
      <c r="A43" s="48" t="s">
        <v>40</v>
      </c>
      <c r="B43" s="26">
        <v>0</v>
      </c>
      <c r="F43" s="87"/>
    </row>
    <row r="44" spans="1:6" ht="11.1" hidden="1" customHeight="1" x14ac:dyDescent="0.2">
      <c r="B44" s="53"/>
      <c r="F44" s="87"/>
    </row>
    <row r="45" spans="1:6" ht="15" hidden="1" customHeight="1" x14ac:dyDescent="0.2">
      <c r="B45" s="50"/>
      <c r="D45" s="48" t="s">
        <v>95</v>
      </c>
      <c r="F45" s="21">
        <v>0</v>
      </c>
    </row>
    <row r="46" spans="1:6" x14ac:dyDescent="0.2">
      <c r="A46" s="54" t="s">
        <v>143</v>
      </c>
      <c r="B46" s="50"/>
      <c r="F46" s="43"/>
    </row>
    <row r="47" spans="1:6" x14ac:dyDescent="0.2">
      <c r="B47" s="50"/>
      <c r="F47" s="43"/>
    </row>
    <row r="48" spans="1:6" x14ac:dyDescent="0.2">
      <c r="A48" s="55" t="s">
        <v>126</v>
      </c>
      <c r="B48" s="26"/>
      <c r="C48" s="55"/>
      <c r="F48" s="21">
        <f>B48</f>
        <v>0</v>
      </c>
    </row>
    <row r="49" spans="1:6" x14ac:dyDescent="0.2">
      <c r="A49" s="55" t="s">
        <v>129</v>
      </c>
      <c r="B49" s="26"/>
      <c r="F49" s="21">
        <f>B49</f>
        <v>0</v>
      </c>
    </row>
    <row r="50" spans="1:6" x14ac:dyDescent="0.2">
      <c r="A50" s="55" t="s">
        <v>130</v>
      </c>
      <c r="B50" s="26">
        <v>0</v>
      </c>
      <c r="F50" s="21">
        <f t="shared" ref="F50:F72" si="0">B50</f>
        <v>0</v>
      </c>
    </row>
    <row r="51" spans="1:6" x14ac:dyDescent="0.2">
      <c r="A51" s="55" t="s">
        <v>128</v>
      </c>
      <c r="B51" s="26">
        <v>0</v>
      </c>
      <c r="F51" s="21">
        <f t="shared" si="0"/>
        <v>0</v>
      </c>
    </row>
    <row r="52" spans="1:6" x14ac:dyDescent="0.2">
      <c r="A52" s="55" t="s">
        <v>151</v>
      </c>
      <c r="B52" s="26">
        <v>0</v>
      </c>
      <c r="F52" s="21">
        <f t="shared" si="0"/>
        <v>0</v>
      </c>
    </row>
    <row r="53" spans="1:6" x14ac:dyDescent="0.2">
      <c r="A53" s="55" t="s">
        <v>132</v>
      </c>
      <c r="B53" s="26"/>
      <c r="F53" s="21">
        <f t="shared" si="0"/>
        <v>0</v>
      </c>
    </row>
    <row r="54" spans="1:6" x14ac:dyDescent="0.2">
      <c r="A54" s="55" t="s">
        <v>136</v>
      </c>
      <c r="B54" s="26">
        <v>0</v>
      </c>
      <c r="F54" s="21">
        <f t="shared" si="0"/>
        <v>0</v>
      </c>
    </row>
    <row r="55" spans="1:6" x14ac:dyDescent="0.2">
      <c r="A55" s="55" t="s">
        <v>131</v>
      </c>
      <c r="B55" s="26"/>
      <c r="F55" s="21">
        <f t="shared" si="0"/>
        <v>0</v>
      </c>
    </row>
    <row r="56" spans="1:6" x14ac:dyDescent="0.2">
      <c r="A56" s="55" t="s">
        <v>152</v>
      </c>
      <c r="B56" s="26">
        <v>0</v>
      </c>
      <c r="F56" s="21">
        <f t="shared" si="0"/>
        <v>0</v>
      </c>
    </row>
    <row r="57" spans="1:6" x14ac:dyDescent="0.2">
      <c r="A57" s="55" t="s">
        <v>137</v>
      </c>
      <c r="B57" s="26"/>
      <c r="F57" s="21">
        <f t="shared" si="0"/>
        <v>0</v>
      </c>
    </row>
    <row r="58" spans="1:6" ht="12.6" customHeight="1" x14ac:dyDescent="0.2">
      <c r="A58" s="55" t="s">
        <v>134</v>
      </c>
      <c r="B58" s="26">
        <v>0</v>
      </c>
      <c r="F58" s="21">
        <f t="shared" si="0"/>
        <v>0</v>
      </c>
    </row>
    <row r="59" spans="1:6" x14ac:dyDescent="0.2">
      <c r="A59" s="55" t="s">
        <v>112</v>
      </c>
      <c r="B59" s="26"/>
      <c r="F59" s="21">
        <f t="shared" si="0"/>
        <v>0</v>
      </c>
    </row>
    <row r="60" spans="1:6" x14ac:dyDescent="0.2">
      <c r="A60" s="55" t="s">
        <v>113</v>
      </c>
      <c r="B60" s="26">
        <v>0</v>
      </c>
      <c r="F60" s="21">
        <f t="shared" si="0"/>
        <v>0</v>
      </c>
    </row>
    <row r="61" spans="1:6" hidden="1" x14ac:dyDescent="0.2">
      <c r="A61" s="55" t="s">
        <v>127</v>
      </c>
      <c r="B61" s="26"/>
      <c r="F61" s="21">
        <f t="shared" si="0"/>
        <v>0</v>
      </c>
    </row>
    <row r="62" spans="1:6" x14ac:dyDescent="0.2">
      <c r="A62" s="55" t="s">
        <v>114</v>
      </c>
      <c r="B62" s="26">
        <v>0</v>
      </c>
      <c r="F62" s="21">
        <f t="shared" si="0"/>
        <v>0</v>
      </c>
    </row>
    <row r="63" spans="1:6" x14ac:dyDescent="0.2">
      <c r="A63" s="55" t="s">
        <v>133</v>
      </c>
      <c r="B63" s="26"/>
      <c r="C63" s="55"/>
      <c r="F63" s="21">
        <f t="shared" si="0"/>
        <v>0</v>
      </c>
    </row>
    <row r="64" spans="1:6" x14ac:dyDescent="0.2">
      <c r="A64" s="55" t="s">
        <v>135</v>
      </c>
      <c r="B64" s="26"/>
      <c r="F64" s="21">
        <f t="shared" si="0"/>
        <v>0</v>
      </c>
    </row>
    <row r="65" spans="1:7" x14ac:dyDescent="0.2">
      <c r="A65" s="55" t="s">
        <v>115</v>
      </c>
      <c r="B65" s="26"/>
      <c r="C65" s="55"/>
      <c r="F65" s="21">
        <f t="shared" si="0"/>
        <v>0</v>
      </c>
    </row>
    <row r="66" spans="1:7" ht="4.3499999999999996" customHeight="1" x14ac:dyDescent="0.2">
      <c r="B66" s="53">
        <v>0</v>
      </c>
      <c r="C66" s="56"/>
      <c r="D66" s="56"/>
      <c r="E66" s="56"/>
      <c r="F66" s="87"/>
    </row>
    <row r="67" spans="1:7" x14ac:dyDescent="0.2">
      <c r="B67" s="50"/>
      <c r="C67" s="48" t="s">
        <v>8</v>
      </c>
      <c r="F67" s="22">
        <f>SUM(F48:F65)</f>
        <v>0</v>
      </c>
    </row>
    <row r="68" spans="1:7" x14ac:dyDescent="0.2">
      <c r="B68" s="50"/>
      <c r="F68" s="87"/>
    </row>
    <row r="69" spans="1:7" x14ac:dyDescent="0.2">
      <c r="B69" s="50"/>
      <c r="C69" s="54" t="s">
        <v>59</v>
      </c>
      <c r="F69" s="22">
        <f>F35+F45+F67</f>
        <v>0</v>
      </c>
    </row>
    <row r="70" spans="1:7" ht="14.45" customHeight="1" x14ac:dyDescent="0.2">
      <c r="A70" s="54" t="s">
        <v>9</v>
      </c>
      <c r="B70" s="50"/>
      <c r="F70" s="28"/>
    </row>
    <row r="71" spans="1:7" ht="17.45" customHeight="1" x14ac:dyDescent="0.2">
      <c r="B71" s="50">
        <v>0</v>
      </c>
      <c r="F71" s="28"/>
    </row>
    <row r="72" spans="1:7" ht="12" customHeight="1" x14ac:dyDescent="0.2">
      <c r="A72" s="55" t="s">
        <v>116</v>
      </c>
      <c r="B72" s="22">
        <f>'Arvioitu myynti'!H19</f>
        <v>0</v>
      </c>
      <c r="C72" s="70" t="e">
        <f>B72/F87%</f>
        <v>#DIV/0!</v>
      </c>
      <c r="D72" s="48" t="s">
        <v>10</v>
      </c>
      <c r="F72" s="21">
        <f t="shared" si="0"/>
        <v>0</v>
      </c>
    </row>
    <row r="73" spans="1:7" ht="12" customHeight="1" x14ac:dyDescent="0.2">
      <c r="A73" s="48" t="s">
        <v>43</v>
      </c>
      <c r="B73" s="53"/>
      <c r="F73" s="87">
        <f>B73*1950*1.54</f>
        <v>0</v>
      </c>
    </row>
    <row r="74" spans="1:7" ht="12" customHeight="1" x14ac:dyDescent="0.2">
      <c r="A74" s="48" t="s">
        <v>11</v>
      </c>
      <c r="B74" s="71"/>
      <c r="C74" s="55"/>
      <c r="D74" s="69"/>
      <c r="F74" s="21">
        <v>0</v>
      </c>
      <c r="G74" s="55"/>
    </row>
    <row r="75" spans="1:7" ht="12" customHeight="1" x14ac:dyDescent="0.2">
      <c r="A75" s="48" t="s">
        <v>93</v>
      </c>
      <c r="B75" s="26"/>
      <c r="C75" s="55"/>
      <c r="F75" s="97"/>
    </row>
    <row r="76" spans="1:7" ht="12" customHeight="1" x14ac:dyDescent="0.2">
      <c r="A76" s="48" t="s">
        <v>41</v>
      </c>
      <c r="B76" s="26"/>
      <c r="C76" s="55"/>
      <c r="F76" s="48"/>
    </row>
    <row r="77" spans="1:7" ht="12" customHeight="1" x14ac:dyDescent="0.2">
      <c r="A77" s="55" t="s">
        <v>118</v>
      </c>
      <c r="B77" s="50">
        <v>0</v>
      </c>
      <c r="F77" s="48"/>
    </row>
    <row r="78" spans="1:7" x14ac:dyDescent="0.2">
      <c r="A78" s="48" t="s">
        <v>11</v>
      </c>
      <c r="B78" s="71"/>
      <c r="F78" s="43"/>
    </row>
    <row r="79" spans="1:7" x14ac:dyDescent="0.2">
      <c r="A79" s="48" t="s">
        <v>93</v>
      </c>
      <c r="B79" s="26"/>
      <c r="C79" s="70" t="e">
        <f>(F74+F79)/F87%</f>
        <v>#DIV/0!</v>
      </c>
      <c r="D79" s="48" t="s">
        <v>10</v>
      </c>
      <c r="F79" s="21">
        <f>B78*B79*B80*1.7</f>
        <v>0</v>
      </c>
    </row>
    <row r="80" spans="1:7" x14ac:dyDescent="0.2">
      <c r="A80" s="55" t="s">
        <v>119</v>
      </c>
      <c r="B80" s="26"/>
      <c r="C80" s="70"/>
      <c r="D80" s="69" t="s">
        <v>53</v>
      </c>
      <c r="F80" s="87"/>
    </row>
    <row r="81" spans="1:6" x14ac:dyDescent="0.2">
      <c r="A81" s="72"/>
      <c r="B81" s="53">
        <v>0</v>
      </c>
      <c r="C81" s="70"/>
      <c r="D81" s="48" t="s">
        <v>58</v>
      </c>
      <c r="F81" s="21">
        <f>F74+F79</f>
        <v>0</v>
      </c>
    </row>
    <row r="82" spans="1:6" ht="4.5" customHeight="1" x14ac:dyDescent="0.2">
      <c r="A82" s="72"/>
      <c r="B82" s="53"/>
      <c r="C82" s="70"/>
      <c r="F82" s="87"/>
    </row>
    <row r="83" spans="1:6" x14ac:dyDescent="0.2">
      <c r="A83" s="55" t="s">
        <v>117</v>
      </c>
      <c r="B83" s="26">
        <v>0</v>
      </c>
      <c r="C83" s="70"/>
      <c r="F83" s="21">
        <f>B83</f>
        <v>0</v>
      </c>
    </row>
    <row r="84" spans="1:6" ht="4.3499999999999996" customHeight="1" x14ac:dyDescent="0.2">
      <c r="F84" s="43"/>
    </row>
    <row r="85" spans="1:6" x14ac:dyDescent="0.2">
      <c r="D85" s="48" t="s">
        <v>67</v>
      </c>
      <c r="F85" s="21">
        <f>F72+F81+F83</f>
        <v>0</v>
      </c>
    </row>
    <row r="86" spans="1:6" ht="15.75" customHeight="1" x14ac:dyDescent="0.2">
      <c r="A86" s="57"/>
      <c r="F86" s="43"/>
    </row>
    <row r="87" spans="1:6" ht="16.5" customHeight="1" x14ac:dyDescent="0.25">
      <c r="A87" s="73" t="s">
        <v>55</v>
      </c>
      <c r="B87" s="74"/>
      <c r="C87" s="74"/>
      <c r="D87" s="74"/>
      <c r="E87" s="74"/>
      <c r="F87" s="88">
        <f>B16+F18+F24+F33+F45+F67+F85</f>
        <v>0</v>
      </c>
    </row>
    <row r="88" spans="1:6" ht="10.5" customHeight="1" x14ac:dyDescent="0.2">
      <c r="F88" s="43"/>
    </row>
    <row r="89" spans="1:6" hidden="1" x14ac:dyDescent="0.2">
      <c r="A89" s="54" t="s">
        <v>120</v>
      </c>
      <c r="F89" s="43"/>
    </row>
    <row r="90" spans="1:6" ht="8.1" hidden="1" customHeight="1" x14ac:dyDescent="0.2">
      <c r="F90" s="43"/>
    </row>
    <row r="91" spans="1:6" hidden="1" x14ac:dyDescent="0.2">
      <c r="A91" s="29" t="s">
        <v>144</v>
      </c>
      <c r="F91" s="43"/>
    </row>
    <row r="92" spans="1:6" hidden="1" x14ac:dyDescent="0.2">
      <c r="A92" s="101" t="s">
        <v>145</v>
      </c>
      <c r="B92" s="26">
        <f>'Arvioitu myynti'!D19</f>
        <v>0</v>
      </c>
      <c r="D92" s="28" t="s">
        <v>94</v>
      </c>
      <c r="F92" s="89">
        <f>IF(B92&lt;1,0,F87/B92)</f>
        <v>0</v>
      </c>
    </row>
    <row r="93" spans="1:6" hidden="1" x14ac:dyDescent="0.2">
      <c r="A93" s="44" t="str">
        <f>B93</f>
        <v>annos</v>
      </c>
      <c r="B93" s="96" t="s">
        <v>149</v>
      </c>
      <c r="D93" s="28" t="str">
        <f>A93</f>
        <v>annos</v>
      </c>
      <c r="F93" s="43"/>
    </row>
    <row r="94" spans="1:6" ht="3.6" hidden="1" customHeight="1" x14ac:dyDescent="0.2">
      <c r="A94" s="28"/>
      <c r="B94" s="48">
        <v>0</v>
      </c>
      <c r="D94" s="28"/>
      <c r="F94" s="43"/>
    </row>
    <row r="95" spans="1:6" ht="9.9499999999999993" hidden="1" customHeight="1" x14ac:dyDescent="0.2">
      <c r="A95" s="28"/>
      <c r="D95" s="28"/>
      <c r="F95" s="43"/>
    </row>
    <row r="96" spans="1:6" hidden="1" x14ac:dyDescent="0.2">
      <c r="A96" s="28" t="s">
        <v>61</v>
      </c>
      <c r="B96" s="25">
        <v>600</v>
      </c>
      <c r="D96" s="28" t="s">
        <v>68</v>
      </c>
      <c r="F96" s="89">
        <f>IF(B96&lt;1,0,F87/B96)</f>
        <v>0</v>
      </c>
    </row>
    <row r="97" spans="1:8" hidden="1" x14ac:dyDescent="0.2">
      <c r="A97" s="44">
        <f>B97</f>
        <v>0</v>
      </c>
      <c r="B97" s="96"/>
      <c r="D97" s="44">
        <f>B97</f>
        <v>0</v>
      </c>
      <c r="F97" s="43"/>
    </row>
    <row r="98" spans="1:8" ht="1.5" hidden="1" customHeight="1" x14ac:dyDescent="0.2">
      <c r="A98" s="28"/>
      <c r="D98" s="28"/>
      <c r="F98" s="43"/>
    </row>
    <row r="99" spans="1:8" hidden="1" x14ac:dyDescent="0.2">
      <c r="A99" s="28"/>
      <c r="D99" s="28"/>
      <c r="F99" s="43"/>
    </row>
    <row r="100" spans="1:8" hidden="1" x14ac:dyDescent="0.2">
      <c r="A100" s="28" t="s">
        <v>61</v>
      </c>
      <c r="B100" s="25">
        <v>0</v>
      </c>
      <c r="D100" s="28" t="s">
        <v>68</v>
      </c>
      <c r="F100" s="89">
        <f>IF(B100&lt;1,0,F87/B100)</f>
        <v>0</v>
      </c>
    </row>
    <row r="101" spans="1:8" hidden="1" x14ac:dyDescent="0.2">
      <c r="A101" s="44" t="str">
        <f>B101</f>
        <v>Työvko</v>
      </c>
      <c r="B101" s="75" t="s">
        <v>82</v>
      </c>
      <c r="D101" s="44" t="str">
        <f>B101</f>
        <v>Työvko</v>
      </c>
    </row>
    <row r="102" spans="1:8" hidden="1" x14ac:dyDescent="0.2"/>
    <row r="103" spans="1:8" hidden="1" x14ac:dyDescent="0.2"/>
    <row r="104" spans="1:8" ht="15.75" x14ac:dyDescent="0.25">
      <c r="A104" s="76"/>
      <c r="B104" s="54"/>
      <c r="C104" s="54"/>
      <c r="D104" s="54"/>
      <c r="E104" s="54"/>
      <c r="F104" s="48"/>
    </row>
    <row r="105" spans="1:8" x14ac:dyDescent="0.2">
      <c r="A105" s="54" t="s">
        <v>123</v>
      </c>
      <c r="F105" s="48"/>
    </row>
    <row r="106" spans="1:8" x14ac:dyDescent="0.2">
      <c r="A106" s="54" t="s">
        <v>124</v>
      </c>
      <c r="F106" s="48"/>
    </row>
    <row r="107" spans="1:8" x14ac:dyDescent="0.2">
      <c r="A107" s="126" t="str">
        <f>'Arvioitu myynti'!C10</f>
        <v>Tuote</v>
      </c>
      <c r="B107" s="127" t="str">
        <f>'Arvioitu myynti'!D10</f>
        <v>Arvioitu</v>
      </c>
      <c r="C107" s="127" t="str">
        <f>'Arvioitu myynti'!E10</f>
        <v>Myyntihinta</v>
      </c>
      <c r="D107" s="127" t="str">
        <f>'Arvioitu myynti'!F10</f>
        <v>Raaka-aine-</v>
      </c>
      <c r="E107" s="127" t="str">
        <f>'Arvioitu myynti'!G10</f>
        <v>Tuotteen</v>
      </c>
      <c r="F107" s="127" t="str">
        <f>'Arvioitu myynti'!H10</f>
        <v>Raaka-aine-</v>
      </c>
      <c r="G107" s="127" t="str">
        <f>'Arvioitu myynti'!I10</f>
        <v>Raaka-ainekate</v>
      </c>
      <c r="H107" s="57"/>
    </row>
    <row r="108" spans="1:8" x14ac:dyDescent="0.2">
      <c r="A108" s="128">
        <f>'Arvioitu myynti'!C11</f>
        <v>0</v>
      </c>
      <c r="B108" s="129" t="str">
        <f>'Arvioitu myynti'!D11</f>
        <v>myynti</v>
      </c>
      <c r="C108" s="129" t="str">
        <f>'Arvioitu myynti'!E11</f>
        <v xml:space="preserve"> €/yks.</v>
      </c>
      <c r="D108" s="129" t="str">
        <f>'Arvioitu myynti'!F11</f>
        <v>kulut €/yks</v>
      </c>
      <c r="E108" s="129" t="str">
        <f>'Arvioitu myynti'!G11</f>
        <v xml:space="preserve">myynti </v>
      </c>
      <c r="F108" s="129" t="str">
        <f>'Arvioitu myynti'!H11</f>
        <v>kulut</v>
      </c>
      <c r="G108" s="129" t="str">
        <f>'Arvioitu myynti'!I11</f>
        <v>€/tuoteryhmä</v>
      </c>
      <c r="H108" s="57"/>
    </row>
    <row r="109" spans="1:8" x14ac:dyDescent="0.2">
      <c r="A109" s="130">
        <f>'Arvioitu myynti'!C12</f>
        <v>0</v>
      </c>
      <c r="B109" s="131" t="str">
        <f>'Arvioitu myynti'!D12</f>
        <v>kpl</v>
      </c>
      <c r="C109" s="131" t="str">
        <f>'Arvioitu myynti'!E12</f>
        <v>(alv 0 %)</v>
      </c>
      <c r="D109" s="131" t="str">
        <f>'Arvioitu myynti'!F12</f>
        <v>(alv 0%)</v>
      </c>
      <c r="E109" s="131" t="str">
        <f>'Arvioitu myynti'!G12</f>
        <v>(alv 0%)</v>
      </c>
      <c r="F109" s="131" t="str">
        <f>'Arvioitu myynti'!H12</f>
        <v>€/tuoteryhmä</v>
      </c>
      <c r="G109" s="131">
        <f>'Arvioitu myynti'!I12</f>
        <v>0</v>
      </c>
      <c r="H109" s="57"/>
    </row>
    <row r="110" spans="1:8" x14ac:dyDescent="0.2">
      <c r="A110" s="132" t="str">
        <f>'Arvioitu myynti'!C13</f>
        <v>Tuote 1</v>
      </c>
      <c r="B110" s="133">
        <f>'Arvioitu myynti'!D13</f>
        <v>0</v>
      </c>
      <c r="C110" s="134">
        <f>'Arvioitu myynti'!E13</f>
        <v>0</v>
      </c>
      <c r="D110" s="134">
        <f>'Arvioitu myynti'!F13</f>
        <v>0</v>
      </c>
      <c r="E110" s="133">
        <f>'Arvioitu myynti'!G13</f>
        <v>0</v>
      </c>
      <c r="F110" s="133">
        <f>'Arvioitu myynti'!H13</f>
        <v>0</v>
      </c>
      <c r="G110" s="133">
        <f>'Arvioitu myynti'!I13</f>
        <v>0</v>
      </c>
      <c r="H110" s="100"/>
    </row>
    <row r="111" spans="1:8" x14ac:dyDescent="0.2">
      <c r="A111" s="132">
        <f>'Arvioitu myynti'!C14</f>
        <v>0</v>
      </c>
      <c r="B111" s="133">
        <f>'Arvioitu myynti'!D14</f>
        <v>0</v>
      </c>
      <c r="C111" s="134">
        <f>'Arvioitu myynti'!E14</f>
        <v>0</v>
      </c>
      <c r="D111" s="134">
        <f>'Arvioitu myynti'!F14</f>
        <v>0</v>
      </c>
      <c r="E111" s="133">
        <f>'Arvioitu myynti'!G14</f>
        <v>0</v>
      </c>
      <c r="F111" s="133">
        <f>'Arvioitu myynti'!H14</f>
        <v>0</v>
      </c>
      <c r="G111" s="133">
        <f>'Arvioitu myynti'!I14</f>
        <v>0</v>
      </c>
      <c r="H111" s="100"/>
    </row>
    <row r="112" spans="1:8" x14ac:dyDescent="0.2">
      <c r="A112" s="132" t="str">
        <f>'Arvioitu myynti'!C15</f>
        <v>Tuote 2</v>
      </c>
      <c r="B112" s="133">
        <f>'Arvioitu myynti'!D15</f>
        <v>0</v>
      </c>
      <c r="C112" s="134">
        <f>'Arvioitu myynti'!E15</f>
        <v>0</v>
      </c>
      <c r="D112" s="134">
        <f>'Arvioitu myynti'!F15</f>
        <v>0</v>
      </c>
      <c r="E112" s="133">
        <f>'Arvioitu myynti'!G15</f>
        <v>0</v>
      </c>
      <c r="F112" s="133">
        <f>'Arvioitu myynti'!H15</f>
        <v>0</v>
      </c>
      <c r="G112" s="133">
        <f>'Arvioitu myynti'!I15</f>
        <v>0</v>
      </c>
    </row>
    <row r="113" spans="1:7" x14ac:dyDescent="0.2">
      <c r="A113" s="132">
        <f>'Arvioitu myynti'!C16</f>
        <v>0</v>
      </c>
      <c r="B113" s="133">
        <f>'Arvioitu myynti'!D16</f>
        <v>0</v>
      </c>
      <c r="C113" s="134">
        <f>'Arvioitu myynti'!E16</f>
        <v>0</v>
      </c>
      <c r="D113" s="134">
        <f>'Arvioitu myynti'!F16</f>
        <v>0</v>
      </c>
      <c r="E113" s="133">
        <f>'Arvioitu myynti'!G16</f>
        <v>0</v>
      </c>
      <c r="F113" s="133">
        <f>'Arvioitu myynti'!H16</f>
        <v>0</v>
      </c>
      <c r="G113" s="133">
        <f>'Arvioitu myynti'!I16</f>
        <v>0</v>
      </c>
    </row>
    <row r="114" spans="1:7" x14ac:dyDescent="0.2">
      <c r="A114" s="132" t="str">
        <f>'Arvioitu myynti'!C17</f>
        <v>Tuote 3</v>
      </c>
      <c r="B114" s="133">
        <f>'Arvioitu myynti'!D17</f>
        <v>0</v>
      </c>
      <c r="C114" s="134">
        <f>'Arvioitu myynti'!E17</f>
        <v>0</v>
      </c>
      <c r="D114" s="134">
        <f>'Arvioitu myynti'!F17</f>
        <v>0</v>
      </c>
      <c r="E114" s="133">
        <f>'Arvioitu myynti'!G17</f>
        <v>0</v>
      </c>
      <c r="F114" s="133">
        <f>'Arvioitu myynti'!H17</f>
        <v>0</v>
      </c>
      <c r="G114" s="133">
        <f>'Arvioitu myynti'!I17</f>
        <v>0</v>
      </c>
    </row>
    <row r="115" spans="1:7" x14ac:dyDescent="0.2">
      <c r="A115" s="132">
        <f>'Arvioitu myynti'!C18</f>
        <v>0</v>
      </c>
      <c r="B115" s="133">
        <f>'Arvioitu myynti'!D18</f>
        <v>0</v>
      </c>
      <c r="C115" s="134">
        <f>'Arvioitu myynti'!E18</f>
        <v>0</v>
      </c>
      <c r="D115" s="134">
        <f>'Arvioitu myynti'!F18</f>
        <v>0</v>
      </c>
      <c r="E115" s="133">
        <f>'Arvioitu myynti'!G18</f>
        <v>0</v>
      </c>
      <c r="F115" s="133">
        <f>'Arvioitu myynti'!H18</f>
        <v>0</v>
      </c>
      <c r="G115" s="133">
        <f>'Arvioitu myynti'!I18</f>
        <v>0</v>
      </c>
    </row>
    <row r="116" spans="1:7" ht="18.75" customHeight="1" x14ac:dyDescent="0.2">
      <c r="A116" s="132" t="str">
        <f>'Arvioitu myynti'!C19</f>
        <v>Yhteensä</v>
      </c>
      <c r="B116" s="132">
        <f>'Arvioitu myynti'!D19</f>
        <v>0</v>
      </c>
      <c r="C116" s="132">
        <f>'Arvioitu myynti'!E19</f>
        <v>0</v>
      </c>
      <c r="D116" s="132">
        <f>'Arvioitu myynti'!F19</f>
        <v>0</v>
      </c>
      <c r="E116" s="133">
        <f>'Arvioitu myynti'!G19</f>
        <v>0</v>
      </c>
      <c r="F116" s="133">
        <f>'Arvioitu myynti'!H19</f>
        <v>0</v>
      </c>
      <c r="G116" s="133">
        <f>'Arvioitu myynti'!I19</f>
        <v>0</v>
      </c>
    </row>
    <row r="117" spans="1:7" ht="11.25" customHeight="1" x14ac:dyDescent="0.2">
      <c r="A117" s="28"/>
      <c r="B117" s="28"/>
      <c r="C117" s="28"/>
      <c r="D117" s="28"/>
      <c r="E117" s="28"/>
      <c r="F117" s="28"/>
      <c r="G117" s="28"/>
    </row>
    <row r="118" spans="1:7" ht="16.5" customHeight="1" x14ac:dyDescent="0.2">
      <c r="B118" s="28"/>
      <c r="C118" s="28"/>
      <c r="D118" s="28"/>
      <c r="E118" s="28"/>
      <c r="F118" s="28"/>
      <c r="G118" s="28"/>
    </row>
    <row r="119" spans="1:7" x14ac:dyDescent="0.2">
      <c r="A119" s="108" t="str">
        <f>'Arvioitu myynti'!C21</f>
        <v>Arvioiduilla  myyntimäärillä</v>
      </c>
      <c r="B119" s="45" t="str">
        <f>'Arvioitu myynti'!D22</f>
        <v xml:space="preserve">Liikevaihtoa muodostuu </v>
      </c>
      <c r="C119" s="45"/>
      <c r="D119" s="45"/>
      <c r="E119" s="46">
        <f>'Arvioitu myynti'!G22</f>
        <v>0</v>
      </c>
      <c r="F119" s="47" t="str">
        <f>'Arvioitu myynti'!H22</f>
        <v>€</v>
      </c>
      <c r="G119" s="28"/>
    </row>
    <row r="120" spans="1:7" ht="0.6" customHeight="1" x14ac:dyDescent="0.2">
      <c r="A120" s="107"/>
      <c r="B120" s="106" t="str">
        <f>'Arvioitu myynti'!D23</f>
        <v>Raaka-ainekatetta muodostuu</v>
      </c>
      <c r="C120" s="106"/>
      <c r="D120" s="106"/>
      <c r="E120" s="87">
        <f>'Arvioitu myynti'!G23</f>
        <v>0</v>
      </c>
      <c r="F120" s="106" t="str">
        <f>'Arvioitu myynti'!H23</f>
        <v>€</v>
      </c>
      <c r="G120" s="28"/>
    </row>
    <row r="121" spans="1:7" ht="2.1" customHeight="1" x14ac:dyDescent="0.2">
      <c r="A121" s="107"/>
      <c r="B121" s="107"/>
      <c r="C121" s="107"/>
      <c r="D121" s="107"/>
      <c r="E121" s="107"/>
      <c r="F121" s="107"/>
      <c r="G121" s="28"/>
    </row>
    <row r="122" spans="1:7" x14ac:dyDescent="0.2">
      <c r="A122" s="57"/>
      <c r="B122" s="107"/>
      <c r="C122" s="107"/>
      <c r="D122" s="107"/>
      <c r="E122" s="107"/>
      <c r="F122" s="107"/>
      <c r="G122" s="28"/>
    </row>
    <row r="123" spans="1:7" x14ac:dyDescent="0.2">
      <c r="A123" s="108" t="s">
        <v>63</v>
      </c>
      <c r="B123" s="45" t="s">
        <v>64</v>
      </c>
      <c r="C123" s="45"/>
      <c r="D123" s="45"/>
      <c r="E123" s="46">
        <f>F87</f>
        <v>0</v>
      </c>
      <c r="F123" s="47" t="s">
        <v>86</v>
      </c>
      <c r="G123" s="28"/>
    </row>
    <row r="124" spans="1:7" ht="0.6" customHeight="1" x14ac:dyDescent="0.2">
      <c r="A124" s="28"/>
      <c r="B124" s="102" t="s">
        <v>65</v>
      </c>
      <c r="C124" s="103"/>
      <c r="D124" s="103"/>
      <c r="E124" s="104">
        <f>F69</f>
        <v>0</v>
      </c>
      <c r="F124" s="105" t="s">
        <v>86</v>
      </c>
      <c r="G124" s="28"/>
    </row>
    <row r="125" spans="1:7" x14ac:dyDescent="0.2">
      <c r="A125" s="28"/>
      <c r="B125" s="28"/>
      <c r="C125" s="28"/>
      <c r="D125" s="28"/>
      <c r="E125" s="28"/>
      <c r="F125" s="28"/>
      <c r="G125" s="28"/>
    </row>
    <row r="126" spans="1:7" x14ac:dyDescent="0.2">
      <c r="A126" s="28"/>
      <c r="B126" s="28"/>
      <c r="C126" s="28"/>
      <c r="D126" s="28"/>
      <c r="E126" s="28"/>
      <c r="F126" s="28"/>
      <c r="G126" s="28"/>
    </row>
    <row r="127" spans="1:7" x14ac:dyDescent="0.2">
      <c r="A127" s="135" t="s">
        <v>66</v>
      </c>
      <c r="B127" s="136"/>
      <c r="C127" s="118">
        <f>ABS(E119-E123)</f>
        <v>0</v>
      </c>
      <c r="D127" s="119" t="s">
        <v>86</v>
      </c>
      <c r="E127" s="119" t="str">
        <f>IF(E119&gt;E123,"suurempi","pienempi")</f>
        <v>pienempi</v>
      </c>
      <c r="F127" s="111"/>
      <c r="G127" s="112"/>
    </row>
    <row r="128" spans="1:7" x14ac:dyDescent="0.2">
      <c r="A128" s="121"/>
      <c r="B128" s="107"/>
      <c r="C128" s="107"/>
      <c r="D128" s="107"/>
      <c r="E128" s="117" t="s">
        <v>121</v>
      </c>
      <c r="F128" s="107"/>
      <c r="G128" s="113"/>
    </row>
    <row r="129" spans="1:7" x14ac:dyDescent="0.2">
      <c r="A129" s="122"/>
      <c r="B129" s="115"/>
      <c r="C129" s="115"/>
      <c r="D129" s="115"/>
      <c r="E129" s="123" t="s">
        <v>122</v>
      </c>
      <c r="F129" s="115"/>
      <c r="G129" s="116"/>
    </row>
    <row r="130" spans="1:7" x14ac:dyDescent="0.2">
      <c r="A130" s="28"/>
      <c r="B130" s="28"/>
      <c r="C130" s="86"/>
      <c r="D130" s="29"/>
      <c r="E130" s="28"/>
      <c r="F130" s="43"/>
      <c r="G130" s="28"/>
    </row>
    <row r="131" spans="1:7" x14ac:dyDescent="0.2">
      <c r="A131" s="124" t="s">
        <v>138</v>
      </c>
      <c r="B131" s="120"/>
      <c r="C131" s="118">
        <f>'Arvioitu myynti'!H19+'Kulut '!B48+'Kulut '!B49+'Kulut '!B50+'Kulut '!B51+'Kulut '!B52+'Kulut '!B53+'Kulut '!B54+'Kulut '!B55+'Kulut '!B57+'Kulut '!B58+'Kulut '!B60+'Kulut '!B63+'Kulut '!B64</f>
        <v>0</v>
      </c>
      <c r="D131" s="119" t="s">
        <v>86</v>
      </c>
      <c r="E131" s="120"/>
      <c r="F131" s="120"/>
      <c r="G131" s="112"/>
    </row>
    <row r="132" spans="1:7" x14ac:dyDescent="0.2">
      <c r="A132" s="114" t="s">
        <v>139</v>
      </c>
      <c r="B132" s="115"/>
      <c r="C132" s="115"/>
      <c r="D132" s="115"/>
      <c r="E132" s="115"/>
      <c r="F132" s="115"/>
      <c r="G132" s="116"/>
    </row>
    <row r="133" spans="1:7" x14ac:dyDescent="0.2">
      <c r="A133" s="28"/>
      <c r="B133" s="28"/>
      <c r="C133" s="28"/>
      <c r="D133" s="28"/>
      <c r="E133" s="28"/>
      <c r="F133" s="28"/>
      <c r="G133" s="28"/>
    </row>
    <row r="134" spans="1:7" x14ac:dyDescent="0.2">
      <c r="A134" s="28"/>
      <c r="B134" s="28"/>
      <c r="C134" s="28"/>
      <c r="D134" s="28"/>
      <c r="E134" s="28"/>
      <c r="F134" s="28"/>
      <c r="G134" s="28"/>
    </row>
    <row r="135" spans="1:7" ht="3.75" customHeight="1" x14ac:dyDescent="0.2">
      <c r="A135" s="28"/>
      <c r="B135" s="28"/>
      <c r="C135" s="28"/>
      <c r="D135" s="28"/>
      <c r="E135" s="28"/>
      <c r="F135" s="28"/>
      <c r="G135" s="28"/>
    </row>
    <row r="136" spans="1:7" x14ac:dyDescent="0.2">
      <c r="A136" s="28"/>
      <c r="B136" s="28"/>
      <c r="C136" s="28"/>
      <c r="D136" s="28"/>
      <c r="E136" s="28"/>
      <c r="F136" s="28"/>
      <c r="G136" s="28"/>
    </row>
    <row r="137" spans="1:7" x14ac:dyDescent="0.2">
      <c r="F137" s="48"/>
    </row>
    <row r="138" spans="1:7" ht="0.75" customHeight="1" x14ac:dyDescent="0.2">
      <c r="F138" s="48"/>
    </row>
    <row r="139" spans="1:7" x14ac:dyDescent="0.2">
      <c r="F139" s="48"/>
    </row>
    <row r="140" spans="1:7" x14ac:dyDescent="0.2">
      <c r="F140" s="48"/>
    </row>
    <row r="141" spans="1:7" x14ac:dyDescent="0.2">
      <c r="F141" s="48"/>
    </row>
    <row r="142" spans="1:7" ht="12" customHeight="1" x14ac:dyDescent="0.2">
      <c r="F142" s="48"/>
    </row>
    <row r="143" spans="1:7" ht="2.25" customHeight="1" x14ac:dyDescent="0.2">
      <c r="F143" s="48"/>
    </row>
    <row r="144" spans="1:7" x14ac:dyDescent="0.2">
      <c r="F144" s="48"/>
    </row>
    <row r="145" spans="6:6" x14ac:dyDescent="0.2">
      <c r="F145" s="48"/>
    </row>
    <row r="146" spans="6:6" x14ac:dyDescent="0.2">
      <c r="F146" s="48"/>
    </row>
    <row r="147" spans="6:6" x14ac:dyDescent="0.2">
      <c r="F147" s="48"/>
    </row>
    <row r="148" spans="6:6" x14ac:dyDescent="0.2">
      <c r="F148" s="48"/>
    </row>
    <row r="149" spans="6:6" x14ac:dyDescent="0.2">
      <c r="F149" s="48"/>
    </row>
    <row r="150" spans="6:6" x14ac:dyDescent="0.2">
      <c r="F150" s="48"/>
    </row>
    <row r="151" spans="6:6" x14ac:dyDescent="0.2">
      <c r="F151" s="48"/>
    </row>
    <row r="152" spans="6:6" x14ac:dyDescent="0.2">
      <c r="F152" s="48"/>
    </row>
    <row r="153" spans="6:6" x14ac:dyDescent="0.2">
      <c r="F153" s="48"/>
    </row>
    <row r="154" spans="6:6" x14ac:dyDescent="0.2">
      <c r="F154" s="48"/>
    </row>
    <row r="155" spans="6:6" x14ac:dyDescent="0.2">
      <c r="F155" s="48"/>
    </row>
    <row r="156" spans="6:6" x14ac:dyDescent="0.2">
      <c r="F156" s="48"/>
    </row>
    <row r="157" spans="6:6" x14ac:dyDescent="0.2">
      <c r="F157" s="48"/>
    </row>
    <row r="158" spans="6:6" x14ac:dyDescent="0.2">
      <c r="F158" s="48"/>
    </row>
    <row r="159" spans="6:6" x14ac:dyDescent="0.2">
      <c r="F159" s="48"/>
    </row>
    <row r="160" spans="6:6" x14ac:dyDescent="0.2">
      <c r="F160" s="48"/>
    </row>
    <row r="161" spans="6:6" x14ac:dyDescent="0.2">
      <c r="F161" s="48"/>
    </row>
    <row r="162" spans="6:6" x14ac:dyDescent="0.2">
      <c r="F162" s="48"/>
    </row>
    <row r="163" spans="6:6" x14ac:dyDescent="0.2">
      <c r="F163" s="48"/>
    </row>
    <row r="164" spans="6:6" ht="10.5" customHeight="1" x14ac:dyDescent="0.2">
      <c r="F164" s="48"/>
    </row>
    <row r="165" spans="6:6" x14ac:dyDescent="0.2">
      <c r="F165" s="48"/>
    </row>
    <row r="166" spans="6:6" x14ac:dyDescent="0.2">
      <c r="F166" s="48"/>
    </row>
    <row r="167" spans="6:6" ht="8.25" customHeight="1" x14ac:dyDescent="0.2">
      <c r="F167" s="48"/>
    </row>
    <row r="168" spans="6:6" x14ac:dyDescent="0.2">
      <c r="F168" s="48"/>
    </row>
    <row r="169" spans="6:6" x14ac:dyDescent="0.2">
      <c r="F169" s="48"/>
    </row>
    <row r="170" spans="6:6" x14ac:dyDescent="0.2">
      <c r="F170" s="48"/>
    </row>
    <row r="171" spans="6:6" x14ac:dyDescent="0.2">
      <c r="F171" s="48"/>
    </row>
    <row r="172" spans="6:6" x14ac:dyDescent="0.2">
      <c r="F172" s="48"/>
    </row>
    <row r="173" spans="6:6" x14ac:dyDescent="0.2">
      <c r="F173" s="48"/>
    </row>
    <row r="174" spans="6:6" x14ac:dyDescent="0.2">
      <c r="F174" s="48"/>
    </row>
    <row r="175" spans="6:6" x14ac:dyDescent="0.2">
      <c r="F175" s="48"/>
    </row>
    <row r="176" spans="6:6" x14ac:dyDescent="0.2">
      <c r="F176" s="48"/>
    </row>
    <row r="177" spans="6:6" ht="3" customHeight="1" x14ac:dyDescent="0.2">
      <c r="F177" s="48"/>
    </row>
    <row r="178" spans="6:6" x14ac:dyDescent="0.2">
      <c r="F178" s="48"/>
    </row>
    <row r="179" spans="6:6" ht="2.25" customHeight="1" x14ac:dyDescent="0.2">
      <c r="F179" s="48"/>
    </row>
    <row r="180" spans="6:6" x14ac:dyDescent="0.2">
      <c r="F180" s="48"/>
    </row>
    <row r="181" spans="6:6" ht="21.75" customHeight="1" x14ac:dyDescent="0.2">
      <c r="F181" s="48"/>
    </row>
    <row r="182" spans="6:6" ht="15" customHeight="1" x14ac:dyDescent="0.2">
      <c r="F182" s="48"/>
    </row>
    <row r="183" spans="6:6" ht="0.75" customHeight="1" x14ac:dyDescent="0.2">
      <c r="F183" s="48"/>
    </row>
    <row r="184" spans="6:6" ht="18.75" customHeight="1" x14ac:dyDescent="0.2">
      <c r="F184" s="48"/>
    </row>
    <row r="185" spans="6:6" ht="18.75" customHeight="1" x14ac:dyDescent="0.2">
      <c r="F185" s="48"/>
    </row>
    <row r="186" spans="6:6" ht="18.75" customHeight="1" x14ac:dyDescent="0.2">
      <c r="F186" s="48"/>
    </row>
    <row r="187" spans="6:6" ht="12.75" customHeight="1" x14ac:dyDescent="0.2">
      <c r="F187" s="48"/>
    </row>
    <row r="188" spans="6:6" x14ac:dyDescent="0.2">
      <c r="F188" s="48"/>
    </row>
    <row r="189" spans="6:6" ht="7.5" customHeight="1" x14ac:dyDescent="0.2">
      <c r="F189" s="48"/>
    </row>
    <row r="190" spans="6:6" x14ac:dyDescent="0.2">
      <c r="F190" s="48"/>
    </row>
    <row r="191" spans="6:6" x14ac:dyDescent="0.2">
      <c r="F191" s="48"/>
    </row>
    <row r="192" spans="6:6" x14ac:dyDescent="0.2">
      <c r="F192" s="48"/>
    </row>
    <row r="193" spans="6:6" ht="7.5" customHeight="1" x14ac:dyDescent="0.2">
      <c r="F193" s="48"/>
    </row>
    <row r="194" spans="6:6" x14ac:dyDescent="0.2">
      <c r="F194" s="48"/>
    </row>
    <row r="195" spans="6:6" x14ac:dyDescent="0.2">
      <c r="F195" s="48"/>
    </row>
    <row r="196" spans="6:6" x14ac:dyDescent="0.2">
      <c r="F196" s="48"/>
    </row>
    <row r="197" spans="6:6" x14ac:dyDescent="0.2">
      <c r="F197" s="48"/>
    </row>
  </sheetData>
  <mergeCells count="1">
    <mergeCell ref="A127:B127"/>
  </mergeCells>
  <phoneticPr fontId="0" type="noConversion"/>
  <conditionalFormatting sqref="E127">
    <cfRule type="containsText" dxfId="0" priority="4" operator="containsText" text="PIENEMPI">
      <formula>NOT(ISERROR(SEARCH("PIENEMPI",E127)))</formula>
    </cfRule>
  </conditionalFormatting>
  <pageMargins left="0.35433070866141736" right="0.27559055118110237" top="0.23622047244094491" bottom="0" header="0" footer="0"/>
  <pageSetup paperSize="9" orientation="portrait" r:id="rId1"/>
  <headerFooter alignWithMargins="0"/>
  <rowBreaks count="2" manualBreakCount="2">
    <brk id="69" max="16383" man="1"/>
    <brk id="165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showGridLines="0" showZeros="0" topLeftCell="A7" zoomScale="90" workbookViewId="0">
      <selection activeCell="AA12" sqref="AA12"/>
    </sheetView>
  </sheetViews>
  <sheetFormatPr defaultRowHeight="12.75" x14ac:dyDescent="0.2"/>
  <cols>
    <col min="2" max="3" width="4.140625" customWidth="1"/>
    <col min="5" max="5" width="10.5703125" customWidth="1"/>
    <col min="6" max="6" width="11.85546875" style="4" customWidth="1"/>
    <col min="7" max="7" width="13.42578125" style="92" customWidth="1"/>
    <col min="8" max="8" width="2" customWidth="1"/>
    <col min="9" max="9" width="9" style="11" customWidth="1"/>
    <col min="10" max="10" width="8.5703125" customWidth="1"/>
    <col min="11" max="11" width="14.42578125" customWidth="1"/>
  </cols>
  <sheetData>
    <row r="1" spans="1:11" ht="15.75" x14ac:dyDescent="0.25">
      <c r="D1" s="8" t="s">
        <v>13</v>
      </c>
    </row>
    <row r="2" spans="1:11" ht="15.75" x14ac:dyDescent="0.25">
      <c r="D2" s="8"/>
    </row>
    <row r="3" spans="1:11" ht="15.75" x14ac:dyDescent="0.25">
      <c r="D3" s="8"/>
    </row>
    <row r="4" spans="1:11" x14ac:dyDescent="0.2">
      <c r="A4" t="str">
        <f>'Kulut '!A4</f>
        <v>Yritys:</v>
      </c>
      <c r="B4" t="str">
        <f>'Kulut '!B4</f>
        <v>Tapahtumaruokailu</v>
      </c>
    </row>
    <row r="5" spans="1:11" ht="15.75" x14ac:dyDescent="0.25">
      <c r="A5" t="str">
        <f>'Kulut '!A5</f>
        <v xml:space="preserve">Laatija </v>
      </c>
      <c r="B5">
        <f>'Kulut '!B5</f>
        <v>0</v>
      </c>
      <c r="D5" s="8"/>
      <c r="K5" s="10">
        <f>'Kulut '!G1</f>
        <v>0</v>
      </c>
    </row>
    <row r="9" spans="1:11" x14ac:dyDescent="0.2">
      <c r="A9" s="2" t="s">
        <v>150</v>
      </c>
    </row>
    <row r="12" spans="1:11" x14ac:dyDescent="0.2">
      <c r="I12" s="11" t="s">
        <v>14</v>
      </c>
    </row>
    <row r="14" spans="1:11" x14ac:dyDescent="0.2">
      <c r="B14" s="1" t="s">
        <v>15</v>
      </c>
      <c r="C14" s="1"/>
      <c r="D14" s="1"/>
      <c r="E14" s="1"/>
      <c r="F14" s="5"/>
      <c r="G14" s="93">
        <f>'Arvioitu myynti'!G19</f>
        <v>0</v>
      </c>
      <c r="I14" s="11" t="e">
        <f>G14/$G$14</f>
        <v>#DIV/0!</v>
      </c>
    </row>
    <row r="15" spans="1:11" x14ac:dyDescent="0.2">
      <c r="C15" t="s">
        <v>16</v>
      </c>
    </row>
    <row r="16" spans="1:11" x14ac:dyDescent="0.2">
      <c r="D16" t="s">
        <v>17</v>
      </c>
      <c r="G16" s="92">
        <f>'Kulut '!F72</f>
        <v>0</v>
      </c>
      <c r="I16" s="11" t="e">
        <f>G16/$G$14</f>
        <v>#DIV/0!</v>
      </c>
    </row>
    <row r="17" spans="2:9" x14ac:dyDescent="0.2">
      <c r="D17" t="s">
        <v>18</v>
      </c>
      <c r="G17" s="92">
        <f>'Kulut '!F81</f>
        <v>0</v>
      </c>
      <c r="I17" s="11" t="e">
        <f t="shared" ref="I17:I49" si="0">G17/$G$14</f>
        <v>#DIV/0!</v>
      </c>
    </row>
    <row r="18" spans="2:9" x14ac:dyDescent="0.2">
      <c r="D18" t="s">
        <v>19</v>
      </c>
      <c r="G18" s="92">
        <f>'Kulut '!F83</f>
        <v>0</v>
      </c>
      <c r="I18" s="11" t="e">
        <f t="shared" si="0"/>
        <v>#DIV/0!</v>
      </c>
    </row>
    <row r="19" spans="2:9" x14ac:dyDescent="0.2">
      <c r="C19" t="s">
        <v>20</v>
      </c>
      <c r="G19" s="92">
        <f>SUM(G16:G18)</f>
        <v>0</v>
      </c>
      <c r="I19" s="14" t="e">
        <f t="shared" si="0"/>
        <v>#DIV/0!</v>
      </c>
    </row>
    <row r="20" spans="2:9" x14ac:dyDescent="0.2">
      <c r="B20" s="1" t="s">
        <v>21</v>
      </c>
      <c r="C20" s="1"/>
      <c r="D20" s="1"/>
      <c r="E20" s="1"/>
      <c r="F20" s="5"/>
      <c r="G20" s="93">
        <f>G14-G19</f>
        <v>0</v>
      </c>
      <c r="I20" s="13" t="e">
        <f t="shared" si="0"/>
        <v>#DIV/0!</v>
      </c>
    </row>
    <row r="21" spans="2:9" x14ac:dyDescent="0.2">
      <c r="C21" t="s">
        <v>22</v>
      </c>
    </row>
    <row r="22" spans="2:9" x14ac:dyDescent="0.2">
      <c r="D22" s="12" t="s">
        <v>57</v>
      </c>
      <c r="G22" s="92">
        <f>'Kulut '!F45</f>
        <v>0</v>
      </c>
      <c r="I22" s="11" t="e">
        <f t="shared" si="0"/>
        <v>#DIV/0!</v>
      </c>
    </row>
    <row r="23" spans="2:9" x14ac:dyDescent="0.2">
      <c r="D23" s="98" t="s">
        <v>101</v>
      </c>
      <c r="G23" s="92">
        <f>'Kulut '!F48</f>
        <v>0</v>
      </c>
      <c r="I23" s="11" t="e">
        <f t="shared" si="0"/>
        <v>#DIV/0!</v>
      </c>
    </row>
    <row r="24" spans="2:9" x14ac:dyDescent="0.2">
      <c r="D24" s="12" t="str">
        <f>'Kulut '!A49</f>
        <v xml:space="preserve">Vuokrattavat myyntikalusteet € </v>
      </c>
      <c r="G24" s="92">
        <f>'Kulut '!F49</f>
        <v>0</v>
      </c>
      <c r="I24" s="11" t="e">
        <f t="shared" si="0"/>
        <v>#DIV/0!</v>
      </c>
    </row>
    <row r="25" spans="2:9" x14ac:dyDescent="0.2">
      <c r="D25" s="12" t="str">
        <f>'Kulut '!A50</f>
        <v>Vuokrattavat kassakoneet ym. €</v>
      </c>
      <c r="G25" s="92">
        <f>'Kulut '!F50</f>
        <v>0</v>
      </c>
      <c r="I25" s="11" t="e">
        <f t="shared" si="0"/>
        <v>#DIV/0!</v>
      </c>
    </row>
    <row r="26" spans="2:9" x14ac:dyDescent="0.2">
      <c r="D26" s="12" t="str">
        <f>'Kulut '!A59</f>
        <v>Matka-, ja autokulut  €</v>
      </c>
      <c r="G26" s="92">
        <f>'Kulut '!F51</f>
        <v>0</v>
      </c>
      <c r="I26" s="11" t="e">
        <f t="shared" si="0"/>
        <v>#DIV/0!</v>
      </c>
    </row>
    <row r="27" spans="2:9" x14ac:dyDescent="0.2">
      <c r="D27" s="12" t="str">
        <f>'Kulut '!A60</f>
        <v>Pv-rahat, majoitus  €</v>
      </c>
      <c r="G27" s="92">
        <f>'Kulut '!F52</f>
        <v>0</v>
      </c>
      <c r="I27" s="11" t="e">
        <f t="shared" si="0"/>
        <v>#DIV/0!</v>
      </c>
    </row>
    <row r="28" spans="2:9" x14ac:dyDescent="0.2">
      <c r="D28" s="12" t="str">
        <f>'Kulut '!A51</f>
        <v>Vuokrattavat kylmäkalusteet €</v>
      </c>
      <c r="G28" s="92">
        <f>'Kulut '!F53</f>
        <v>0</v>
      </c>
      <c r="I28" s="11" t="e">
        <f t="shared" si="0"/>
        <v>#DIV/0!</v>
      </c>
    </row>
    <row r="29" spans="2:9" x14ac:dyDescent="0.2">
      <c r="D29" s="12" t="str">
        <f>'Kulut '!A52</f>
        <v>Vuokrattavat ruoan valmistuskalusteet €</v>
      </c>
      <c r="G29" s="92">
        <f>'Kulut '!F54</f>
        <v>0</v>
      </c>
      <c r="I29" s="11" t="e">
        <f t="shared" si="0"/>
        <v>#DIV/0!</v>
      </c>
    </row>
    <row r="30" spans="2:9" x14ac:dyDescent="0.2">
      <c r="D30" s="12" t="str">
        <f>'Kulut '!A53</f>
        <v>Vuokrattavat säilytyskalusteet €</v>
      </c>
      <c r="G30" s="92">
        <f>'Kulut '!F55</f>
        <v>0</v>
      </c>
      <c r="I30" s="11" t="e">
        <f t="shared" si="0"/>
        <v>#DIV/0!</v>
      </c>
    </row>
    <row r="31" spans="2:9" x14ac:dyDescent="0.2">
      <c r="D31" s="12" t="str">
        <f>'Kulut '!A54</f>
        <v>Vuokrattavat valaisimet €</v>
      </c>
      <c r="G31" s="92">
        <f>'Kulut '!F56</f>
        <v>0</v>
      </c>
      <c r="I31" s="11" t="e">
        <f t="shared" si="0"/>
        <v>#DIV/0!</v>
      </c>
    </row>
    <row r="32" spans="2:9" ht="12" customHeight="1" x14ac:dyDescent="0.2">
      <c r="D32" s="12" t="str">
        <f>'Kulut '!A55</f>
        <v>Muut vuokrattavat kalusteet €</v>
      </c>
      <c r="G32" s="92">
        <f>'Kulut '!F57</f>
        <v>0</v>
      </c>
      <c r="I32" s="11" t="e">
        <f t="shared" si="0"/>
        <v>#DIV/0!</v>
      </c>
    </row>
    <row r="33" spans="2:9" hidden="1" x14ac:dyDescent="0.2">
      <c r="D33" s="12" t="str">
        <f>'Kulut '!A56</f>
        <v>Muut kulut</v>
      </c>
      <c r="G33" s="92">
        <f>'Kulut '!F58</f>
        <v>0</v>
      </c>
      <c r="I33" s="11" t="e">
        <f t="shared" si="0"/>
        <v>#DIV/0!</v>
      </c>
    </row>
    <row r="34" spans="2:9" x14ac:dyDescent="0.2">
      <c r="D34" s="12" t="str">
        <f>'Kulut '!A57</f>
        <v>Sähköliittymä €</v>
      </c>
      <c r="G34" s="92">
        <f>'Kulut '!F59</f>
        <v>0</v>
      </c>
      <c r="I34" s="11" t="e">
        <f t="shared" si="0"/>
        <v>#DIV/0!</v>
      </c>
    </row>
    <row r="35" spans="2:9" ht="12" customHeight="1" x14ac:dyDescent="0.2">
      <c r="D35" s="12" t="str">
        <f>'Kulut '!A58</f>
        <v>Vesiliittymä €</v>
      </c>
      <c r="G35" s="92">
        <f>'Kulut '!F60</f>
        <v>0</v>
      </c>
      <c r="I35" s="11" t="e">
        <f t="shared" si="0"/>
        <v>#DIV/0!</v>
      </c>
    </row>
    <row r="36" spans="2:9" hidden="1" x14ac:dyDescent="0.2">
      <c r="D36" s="12" t="str">
        <f>'Kulut '!A61</f>
        <v xml:space="preserve"> €</v>
      </c>
      <c r="G36" s="92">
        <f>'Kulut '!F61</f>
        <v>0</v>
      </c>
      <c r="I36" s="11" t="e">
        <f t="shared" si="0"/>
        <v>#DIV/0!</v>
      </c>
    </row>
    <row r="37" spans="2:9" x14ac:dyDescent="0.2">
      <c r="D37" s="12" t="str">
        <f>'Kulut '!A62</f>
        <v>Omaisuus- ym. vakuutukset €</v>
      </c>
      <c r="G37" s="92">
        <f>'Kulut '!F62</f>
        <v>0</v>
      </c>
      <c r="I37" s="11" t="e">
        <f t="shared" si="0"/>
        <v>#DIV/0!</v>
      </c>
    </row>
    <row r="38" spans="2:9" x14ac:dyDescent="0.2">
      <c r="D38" s="12" t="str">
        <f>'Kulut '!A63</f>
        <v>Ostorahdit €</v>
      </c>
      <c r="G38" s="92">
        <f>'Kulut '!F63</f>
        <v>0</v>
      </c>
      <c r="I38" s="11" t="e">
        <f t="shared" si="0"/>
        <v>#DIV/0!</v>
      </c>
    </row>
    <row r="39" spans="2:9" x14ac:dyDescent="0.2">
      <c r="D39" s="12" t="str">
        <f>'Kulut '!A64</f>
        <v>Muut ulkopuoliset palvelut €</v>
      </c>
      <c r="G39" s="92">
        <f>'Kulut '!F64</f>
        <v>0</v>
      </c>
      <c r="I39" s="11" t="e">
        <f t="shared" si="0"/>
        <v>#DIV/0!</v>
      </c>
    </row>
    <row r="40" spans="2:9" x14ac:dyDescent="0.2">
      <c r="D40" s="12" t="str">
        <f>'Kulut '!A65</f>
        <v>Muut kiinteät kulut €</v>
      </c>
      <c r="G40" s="92">
        <f>'Kulut '!F65</f>
        <v>0</v>
      </c>
      <c r="I40" s="11" t="e">
        <f t="shared" si="0"/>
        <v>#DIV/0!</v>
      </c>
    </row>
    <row r="41" spans="2:9" x14ac:dyDescent="0.2">
      <c r="C41" t="s">
        <v>23</v>
      </c>
      <c r="G41" s="92">
        <f>SUM(G22:G40)</f>
        <v>0</v>
      </c>
      <c r="I41" s="11" t="e">
        <f t="shared" si="0"/>
        <v>#DIV/0!</v>
      </c>
    </row>
    <row r="42" spans="2:9" hidden="1" x14ac:dyDescent="0.2">
      <c r="B42" s="1" t="s">
        <v>24</v>
      </c>
      <c r="C42" s="1"/>
      <c r="G42" s="93">
        <f>G20-G41</f>
        <v>0</v>
      </c>
      <c r="I42" s="13" t="e">
        <f t="shared" si="0"/>
        <v>#DIV/0!</v>
      </c>
    </row>
    <row r="43" spans="2:9" hidden="1" x14ac:dyDescent="0.2">
      <c r="D43" t="s">
        <v>42</v>
      </c>
      <c r="G43" s="92">
        <f>'Kulut '!F33</f>
        <v>0</v>
      </c>
      <c r="I43" s="11" t="e">
        <f t="shared" si="0"/>
        <v>#DIV/0!</v>
      </c>
    </row>
    <row r="44" spans="2:9" ht="12.6" customHeight="1" x14ac:dyDescent="0.2">
      <c r="B44" s="1" t="s">
        <v>25</v>
      </c>
      <c r="G44" s="93">
        <f>G42-G43</f>
        <v>0</v>
      </c>
      <c r="I44" s="11" t="e">
        <f t="shared" si="0"/>
        <v>#DIV/0!</v>
      </c>
    </row>
    <row r="45" spans="2:9" hidden="1" x14ac:dyDescent="0.2">
      <c r="D45" t="s">
        <v>26</v>
      </c>
      <c r="G45" s="92">
        <f>'Kulut '!F24</f>
        <v>0</v>
      </c>
      <c r="I45" s="11" t="e">
        <f t="shared" si="0"/>
        <v>#DIV/0!</v>
      </c>
    </row>
    <row r="46" spans="2:9" x14ac:dyDescent="0.2">
      <c r="B46" s="1" t="s">
        <v>27</v>
      </c>
      <c r="G46" s="93">
        <f>G44-G45</f>
        <v>0</v>
      </c>
      <c r="I46" s="13" t="e">
        <f t="shared" si="0"/>
        <v>#DIV/0!</v>
      </c>
    </row>
    <row r="47" spans="2:9" x14ac:dyDescent="0.2">
      <c r="D47" t="s">
        <v>28</v>
      </c>
      <c r="G47" s="92">
        <f>'Kulut '!F18</f>
        <v>0</v>
      </c>
      <c r="I47" s="14" t="e">
        <f t="shared" si="0"/>
        <v>#DIV/0!</v>
      </c>
    </row>
    <row r="48" spans="2:9" x14ac:dyDescent="0.2">
      <c r="B48" s="1" t="s">
        <v>12</v>
      </c>
      <c r="C48" s="1"/>
      <c r="D48" s="1"/>
      <c r="E48" s="1"/>
      <c r="F48" s="5"/>
      <c r="G48" s="93">
        <f>G46-G47</f>
        <v>0</v>
      </c>
      <c r="I48" s="13" t="e">
        <f t="shared" si="0"/>
        <v>#DIV/0!</v>
      </c>
    </row>
    <row r="49" spans="2:10" x14ac:dyDescent="0.2">
      <c r="I49" s="11" t="e">
        <f t="shared" si="0"/>
        <v>#DIV/0!</v>
      </c>
    </row>
    <row r="50" spans="2:10" x14ac:dyDescent="0.2">
      <c r="B50" s="2" t="s">
        <v>29</v>
      </c>
      <c r="C50" s="15"/>
      <c r="D50" s="15"/>
      <c r="E50" s="15"/>
      <c r="F50" s="15"/>
      <c r="G50" s="94"/>
      <c r="H50" s="15"/>
      <c r="I50" s="2"/>
      <c r="J50" s="2"/>
    </row>
    <row r="52" spans="2:10" x14ac:dyDescent="0.2">
      <c r="B52" s="16"/>
      <c r="D52" s="16"/>
      <c r="E52" s="16"/>
      <c r="I52" s="11" t="e">
        <f>G52/G14</f>
        <v>#DIV/0!</v>
      </c>
    </row>
    <row r="53" spans="2:10" x14ac:dyDescent="0.2">
      <c r="B53" s="1"/>
    </row>
    <row r="60" spans="2:10" x14ac:dyDescent="0.2">
      <c r="E60" s="10"/>
      <c r="F60" s="10"/>
    </row>
  </sheetData>
  <phoneticPr fontId="0" type="noConversion"/>
  <pageMargins left="0.43307086614173229" right="0.39370078740157483" top="0.55118110236220474" bottom="0.5511811023622047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showGridLines="0" zoomScale="90" workbookViewId="0">
      <selection activeCell="I23" sqref="I23"/>
    </sheetView>
  </sheetViews>
  <sheetFormatPr defaultRowHeight="12.75" x14ac:dyDescent="0.2"/>
  <cols>
    <col min="1" max="1" width="12.140625" customWidth="1"/>
    <col min="3" max="3" width="11.5703125" bestFit="1" customWidth="1"/>
    <col min="4" max="5" width="12.5703125" bestFit="1" customWidth="1"/>
    <col min="6" max="6" width="17" customWidth="1"/>
    <col min="7" max="7" width="10.42578125" customWidth="1"/>
    <col min="8" max="8" width="11.85546875" customWidth="1"/>
    <col min="9" max="9" width="13.140625" bestFit="1" customWidth="1"/>
    <col min="10" max="10" width="12.5703125" bestFit="1" customWidth="1"/>
    <col min="14" max="14" width="9" style="3" customWidth="1"/>
  </cols>
  <sheetData>
    <row r="1" spans="1:9" x14ac:dyDescent="0.2">
      <c r="A1" s="19" t="str">
        <f>Tulos!A4</f>
        <v>Yritys:</v>
      </c>
      <c r="B1" s="19" t="str">
        <f>Tulos!B4</f>
        <v>Tapahtumaruokailu</v>
      </c>
      <c r="F1" s="10">
        <f>Tulos!K5</f>
        <v>0</v>
      </c>
    </row>
    <row r="2" spans="1:9" x14ac:dyDescent="0.2">
      <c r="A2" s="19" t="str">
        <f>Tulos!A5</f>
        <v xml:space="preserve">Laatija </v>
      </c>
      <c r="B2" s="19">
        <f>Tulos!B5</f>
        <v>0</v>
      </c>
    </row>
    <row r="4" spans="1:9" ht="23.25" customHeight="1" x14ac:dyDescent="0.25">
      <c r="B4" s="8" t="s">
        <v>77</v>
      </c>
    </row>
    <row r="6" spans="1:9" ht="15" x14ac:dyDescent="0.2">
      <c r="B6" s="9" t="s">
        <v>30</v>
      </c>
    </row>
    <row r="7" spans="1:9" ht="17.850000000000001" customHeight="1" x14ac:dyDescent="0.2">
      <c r="B7" s="9" t="s">
        <v>31</v>
      </c>
      <c r="F7" s="17">
        <f>Tulos!G14</f>
        <v>0</v>
      </c>
      <c r="G7" t="s">
        <v>86</v>
      </c>
    </row>
    <row r="9" spans="1:9" ht="18.600000000000001" customHeight="1" x14ac:dyDescent="0.2">
      <c r="B9" s="9" t="s">
        <v>70</v>
      </c>
    </row>
    <row r="10" spans="1:9" ht="15" x14ac:dyDescent="0.2">
      <c r="B10" s="9" t="s">
        <v>81</v>
      </c>
    </row>
    <row r="11" spans="1:9" ht="18.600000000000001" customHeight="1" x14ac:dyDescent="0.2">
      <c r="B11" s="9" t="s">
        <v>71</v>
      </c>
    </row>
    <row r="16" spans="1:9" x14ac:dyDescent="0.2">
      <c r="I16" s="7" t="s">
        <v>73</v>
      </c>
    </row>
    <row r="18" spans="2:9" x14ac:dyDescent="0.2">
      <c r="H18" s="18"/>
      <c r="I18" s="7"/>
    </row>
    <row r="20" spans="2:9" x14ac:dyDescent="0.2">
      <c r="H20" s="17"/>
      <c r="I20" s="7"/>
    </row>
    <row r="21" spans="2:9" ht="15" x14ac:dyDescent="0.2">
      <c r="B21" s="9"/>
    </row>
    <row r="24" spans="2:9" x14ac:dyDescent="0.2">
      <c r="D24" s="6"/>
    </row>
    <row r="33" spans="4:7" x14ac:dyDescent="0.2">
      <c r="D33" t="str">
        <f>Tulos!C19</f>
        <v>Muuttuvat kulut yhteensä</v>
      </c>
      <c r="G33" s="3" t="e">
        <f>Tulos!I19</f>
        <v>#DIV/0!</v>
      </c>
    </row>
    <row r="34" spans="4:7" x14ac:dyDescent="0.2">
      <c r="D34" t="str">
        <f>Tulos!C41</f>
        <v>Kiinteät kulut  yhteensä</v>
      </c>
      <c r="G34" s="3" t="e">
        <f>Tulos!I41</f>
        <v>#DIV/0!</v>
      </c>
    </row>
    <row r="35" spans="4:7" x14ac:dyDescent="0.2">
      <c r="D35" t="s">
        <v>32</v>
      </c>
      <c r="G35" s="3" t="e">
        <f>Tulos!I43</f>
        <v>#DIV/0!</v>
      </c>
    </row>
    <row r="36" spans="4:7" x14ac:dyDescent="0.2">
      <c r="D36" t="str">
        <f>Tulos!D45</f>
        <v>Rahoituskulut</v>
      </c>
      <c r="G36" s="3" t="e">
        <f>Tulos!I45</f>
        <v>#DIV/0!</v>
      </c>
    </row>
    <row r="37" spans="4:7" x14ac:dyDescent="0.2">
      <c r="D37" t="str">
        <f>Tulos!D47</f>
        <v>Välittömät verot</v>
      </c>
      <c r="G37" s="3" t="e">
        <f>Tulos!I47</f>
        <v>#DIV/0!</v>
      </c>
    </row>
    <row r="38" spans="4:7" x14ac:dyDescent="0.2">
      <c r="D38" t="s">
        <v>62</v>
      </c>
      <c r="G38" s="3" t="e">
        <f>Tulos!I48</f>
        <v>#DIV/0!</v>
      </c>
    </row>
    <row r="39" spans="4:7" x14ac:dyDescent="0.2">
      <c r="G39" s="3"/>
    </row>
    <row r="52" spans="3:4" x14ac:dyDescent="0.2">
      <c r="D52" s="10"/>
    </row>
    <row r="56" spans="3:4" ht="20.25" x14ac:dyDescent="0.3">
      <c r="C56" s="77" t="s">
        <v>73</v>
      </c>
    </row>
    <row r="68" spans="13:22" x14ac:dyDescent="0.2">
      <c r="M68" s="78"/>
      <c r="N68" s="79"/>
      <c r="O68" s="78"/>
      <c r="P68" s="78"/>
      <c r="Q68" s="78"/>
      <c r="R68" s="78"/>
      <c r="S68" s="78"/>
      <c r="T68" s="78"/>
      <c r="U68" s="78"/>
      <c r="V68" s="78"/>
    </row>
  </sheetData>
  <phoneticPr fontId="0" type="noConversion"/>
  <pageMargins left="0.51" right="0.46" top="0.63" bottom="1" header="0.4921259845" footer="0.49212598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showGridLines="0" zoomScale="55" zoomScaleNormal="55" workbookViewId="0">
      <selection activeCell="M1" sqref="M1"/>
    </sheetView>
  </sheetViews>
  <sheetFormatPr defaultRowHeight="12.75" x14ac:dyDescent="0.2"/>
  <cols>
    <col min="9" max="9" width="8" customWidth="1"/>
    <col min="13" max="13" width="10.140625" bestFit="1" customWidth="1"/>
  </cols>
  <sheetData>
    <row r="1" spans="1:13" x14ac:dyDescent="0.2">
      <c r="A1" s="19" t="str">
        <f>Kulurak.!A1</f>
        <v>Yritys:</v>
      </c>
      <c r="B1" s="90" t="str">
        <f>Kulurak.!B1</f>
        <v>Tapahtumaruokailu</v>
      </c>
      <c r="M1" s="10">
        <f>Kulurak.!F1</f>
        <v>0</v>
      </c>
    </row>
    <row r="2" spans="1:13" x14ac:dyDescent="0.2">
      <c r="A2" s="19" t="str">
        <f>Kulurak.!A2</f>
        <v xml:space="preserve">Laatija </v>
      </c>
      <c r="B2" s="90">
        <f>Kulurak.!B2</f>
        <v>0</v>
      </c>
    </row>
    <row r="5" spans="1:13" x14ac:dyDescent="0.2">
      <c r="A5" s="78"/>
      <c r="B5" s="78" t="s">
        <v>73</v>
      </c>
      <c r="C5" s="80">
        <v>0</v>
      </c>
      <c r="D5" s="80">
        <v>0.2</v>
      </c>
      <c r="E5" s="80">
        <v>0.4</v>
      </c>
      <c r="F5" s="80">
        <v>0.6</v>
      </c>
      <c r="G5" s="80">
        <v>0.8</v>
      </c>
      <c r="H5" s="82">
        <v>1</v>
      </c>
      <c r="I5" s="80">
        <v>1.2</v>
      </c>
      <c r="J5" s="80">
        <v>1.4</v>
      </c>
    </row>
    <row r="6" spans="1:13" x14ac:dyDescent="0.2">
      <c r="A6" s="78" t="s">
        <v>72</v>
      </c>
      <c r="B6" s="78" t="s">
        <v>73</v>
      </c>
      <c r="C6" s="81">
        <f>H6*C5</f>
        <v>0</v>
      </c>
      <c r="D6" s="81">
        <f>H6*D5</f>
        <v>0</v>
      </c>
      <c r="E6" s="81">
        <f>H6*E5</f>
        <v>0</v>
      </c>
      <c r="F6" s="81">
        <f>H6*F5</f>
        <v>0</v>
      </c>
      <c r="G6" s="81">
        <f>H6*G5</f>
        <v>0</v>
      </c>
      <c r="H6" s="83">
        <f>'Kulut '!F87</f>
        <v>0</v>
      </c>
      <c r="I6" s="81">
        <f>H6*I5</f>
        <v>0</v>
      </c>
      <c r="J6" s="81">
        <f>H6*J5</f>
        <v>0</v>
      </c>
    </row>
    <row r="7" spans="1:13" x14ac:dyDescent="0.2">
      <c r="A7" s="78" t="s">
        <v>74</v>
      </c>
      <c r="B7" s="78" t="s">
        <v>73</v>
      </c>
      <c r="C7" s="81">
        <f>H7*C6</f>
        <v>0</v>
      </c>
      <c r="D7" s="81">
        <f>H7*D5</f>
        <v>0</v>
      </c>
      <c r="E7" s="81">
        <f>H7*E5</f>
        <v>0</v>
      </c>
      <c r="F7" s="81">
        <f>H7*F5</f>
        <v>0</v>
      </c>
      <c r="G7" s="81">
        <f>H7*G5</f>
        <v>0</v>
      </c>
      <c r="H7" s="83">
        <f>'Kulut '!F85</f>
        <v>0</v>
      </c>
      <c r="I7" s="81">
        <f>H7*I5</f>
        <v>0</v>
      </c>
      <c r="J7" s="81">
        <f>H7*J5</f>
        <v>0</v>
      </c>
    </row>
    <row r="8" spans="1:13" x14ac:dyDescent="0.2">
      <c r="A8" s="78" t="s">
        <v>75</v>
      </c>
      <c r="B8" s="78" t="s">
        <v>73</v>
      </c>
      <c r="C8" s="81">
        <f>H8</f>
        <v>0</v>
      </c>
      <c r="D8" s="81">
        <f>H8</f>
        <v>0</v>
      </c>
      <c r="E8" s="81">
        <f>H8</f>
        <v>0</v>
      </c>
      <c r="F8" s="81">
        <f>H8</f>
        <v>0</v>
      </c>
      <c r="G8" s="81">
        <f>H8</f>
        <v>0</v>
      </c>
      <c r="H8" s="83">
        <f>'Kulut '!F69</f>
        <v>0</v>
      </c>
      <c r="I8" s="81">
        <f>H8</f>
        <v>0</v>
      </c>
      <c r="J8" s="81">
        <f>H8</f>
        <v>0</v>
      </c>
    </row>
    <row r="9" spans="1:13" x14ac:dyDescent="0.2">
      <c r="A9" s="78" t="s">
        <v>76</v>
      </c>
      <c r="B9" s="78"/>
      <c r="C9" s="81">
        <f t="shared" ref="C9:J9" si="0">SUM(C7:C8)</f>
        <v>0</v>
      </c>
      <c r="D9" s="81">
        <f t="shared" si="0"/>
        <v>0</v>
      </c>
      <c r="E9" s="81">
        <f t="shared" si="0"/>
        <v>0</v>
      </c>
      <c r="F9" s="81">
        <f t="shared" si="0"/>
        <v>0</v>
      </c>
      <c r="G9" s="81">
        <f t="shared" si="0"/>
        <v>0</v>
      </c>
      <c r="H9" s="83">
        <f t="shared" si="0"/>
        <v>0</v>
      </c>
      <c r="I9" s="81">
        <f t="shared" si="0"/>
        <v>0</v>
      </c>
      <c r="J9" s="81">
        <f t="shared" si="0"/>
        <v>0</v>
      </c>
    </row>
    <row r="10" spans="1:13" x14ac:dyDescent="0.2">
      <c r="A10" t="s">
        <v>78</v>
      </c>
      <c r="B10" s="3"/>
      <c r="D10" s="84">
        <f t="shared" ref="D10:J10" si="1">D6-D9</f>
        <v>0</v>
      </c>
      <c r="E10" s="84">
        <f t="shared" si="1"/>
        <v>0</v>
      </c>
      <c r="F10" s="84">
        <f t="shared" si="1"/>
        <v>0</v>
      </c>
      <c r="G10" s="84">
        <f t="shared" si="1"/>
        <v>0</v>
      </c>
      <c r="H10" s="84">
        <f t="shared" si="1"/>
        <v>0</v>
      </c>
      <c r="I10" s="84">
        <f t="shared" si="1"/>
        <v>0</v>
      </c>
      <c r="J10" s="84">
        <f t="shared" si="1"/>
        <v>0</v>
      </c>
    </row>
  </sheetData>
  <phoneticPr fontId="0" type="noConversion"/>
  <pageMargins left="0.75" right="0.75" top="1" bottom="1" header="0.4921259845" footer="0.4921259845"/>
  <pageSetup paperSize="9" orientation="landscape" horizontalDpi="300" verticalDpi="300" r:id="rId1"/>
  <headerFooter alignWithMargins="0">
    <oddHeader>&amp;R&amp;G</oddHead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L1:L3"/>
  <sheetViews>
    <sheetView showGridLines="0" showRowColHeaders="0" workbookViewId="0">
      <selection activeCell="L11" sqref="L11"/>
    </sheetView>
  </sheetViews>
  <sheetFormatPr defaultRowHeight="12.75" x14ac:dyDescent="0.2"/>
  <cols>
    <col min="1" max="1" width="2" customWidth="1"/>
    <col min="2" max="2" width="9.42578125" customWidth="1"/>
  </cols>
  <sheetData>
    <row r="1" spans="12:12" ht="12.75" customHeight="1" x14ac:dyDescent="0.2">
      <c r="L1" s="137" t="s">
        <v>156</v>
      </c>
    </row>
    <row r="2" spans="12:12" x14ac:dyDescent="0.2">
      <c r="L2" s="137" t="s">
        <v>157</v>
      </c>
    </row>
    <row r="3" spans="12:12" x14ac:dyDescent="0.2">
      <c r="L3" s="137" t="s">
        <v>158</v>
      </c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3078" r:id="rId4">
          <objectPr defaultSize="0" r:id="rId5">
            <anchor moveWithCells="1">
              <from>
                <xdr:col>0</xdr:col>
                <xdr:colOff>66675</xdr:colOff>
                <xdr:row>0</xdr:row>
                <xdr:rowOff>28575</xdr:rowOff>
              </from>
              <to>
                <xdr:col>10</xdr:col>
                <xdr:colOff>523875</xdr:colOff>
                <xdr:row>53</xdr:row>
                <xdr:rowOff>104775</xdr:rowOff>
              </to>
            </anchor>
          </objectPr>
        </oleObject>
      </mc:Choice>
      <mc:Fallback>
        <oleObject progId="Word.Document.8" shapeId="3078" r:id="rId4"/>
      </mc:Fallback>
    </mc:AlternateContent>
    <mc:AlternateContent xmlns:mc="http://schemas.openxmlformats.org/markup-compatibility/2006">
      <mc:Choice Requires="x14">
        <oleObject progId="Word.Document.8" shapeId="3079" r:id="rId6">
          <objectPr defaultSize="0" r:id="rId7">
            <anchor moveWithCells="1">
              <from>
                <xdr:col>0</xdr:col>
                <xdr:colOff>47625</xdr:colOff>
                <xdr:row>56</xdr:row>
                <xdr:rowOff>104775</xdr:rowOff>
              </from>
              <to>
                <xdr:col>10</xdr:col>
                <xdr:colOff>561975</xdr:colOff>
                <xdr:row>79</xdr:row>
                <xdr:rowOff>38100</xdr:rowOff>
              </to>
            </anchor>
          </objectPr>
        </oleObject>
      </mc:Choice>
      <mc:Fallback>
        <oleObject progId="Word.Document.8" shapeId="3079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6</vt:i4>
      </vt:variant>
      <vt:variant>
        <vt:lpstr>Nimetyt alueet</vt:lpstr>
      </vt:variant>
      <vt:variant>
        <vt:i4>3</vt:i4>
      </vt:variant>
    </vt:vector>
  </HeadingPairs>
  <TitlesOfParts>
    <vt:vector size="9" baseType="lpstr">
      <vt:lpstr>Arvioitu myynti</vt:lpstr>
      <vt:lpstr>Kulut </vt:lpstr>
      <vt:lpstr>Tulos</vt:lpstr>
      <vt:lpstr>Kulurak.</vt:lpstr>
      <vt:lpstr>Kr.piste</vt:lpstr>
      <vt:lpstr>Käyttöohje </vt:lpstr>
      <vt:lpstr>'Arvioitu myynti'!Tulostusalue</vt:lpstr>
      <vt:lpstr>Kr.piste!Tulostusalue</vt:lpstr>
      <vt:lpstr>Kulurak.!Tulostusalue</vt:lpstr>
    </vt:vector>
  </TitlesOfParts>
  <Company>Kallioniemi Oy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 Kallioniemi</dc:creator>
  <cp:lastModifiedBy>Nina Alkava</cp:lastModifiedBy>
  <cp:lastPrinted>2007-03-26T11:00:14Z</cp:lastPrinted>
  <dcterms:created xsi:type="dcterms:W3CDTF">1998-09-22T07:51:08Z</dcterms:created>
  <dcterms:modified xsi:type="dcterms:W3CDTF">2014-11-16T20:50:45Z</dcterms:modified>
</cp:coreProperties>
</file>